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5"/>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'PRRAS'!$A$3:$K$192</definedName>
    <definedName name="_xlnm.Print_Area" localSheetId="2">'RefStr'!$A$3:$K$44</definedName>
    <definedName name="_xlnm.Print_Area" localSheetId="1">'Upute'!$A$2:$K$17</definedName>
    <definedName name="_xlnm.Print_Area" localSheetId="7">'ZupOpc'!$A$3:$L$189</definedName>
  </definedNames>
  <calcPr fullCalcOnLoad="1"/>
</workbook>
</file>

<file path=xl/comments5.xml><?xml version="1.0" encoding="utf-8"?>
<comments xmlns="http://schemas.openxmlformats.org/spreadsheetml/2006/main">
  <authors>
    <author/>
  </authors>
  <commentList>
    <comment ref="A6" authorId="0">
      <text>
        <r>
          <rPr>
            <b/>
            <sz val="8"/>
            <color indexed="8"/>
            <rFont val="Tahoma"/>
            <family val="2"/>
          </rPr>
          <t xml:space="preserve">Naputak:
</t>
        </r>
        <r>
          <rPr>
            <sz val="8"/>
            <color indexed="8"/>
            <rFont val="Tahoma"/>
            <family val="2"/>
          </rPr>
          <t>Upisuje se skraćeni naziv obveznika (neprofitne organizacije)</t>
        </r>
      </text>
    </comment>
    <comment ref="A8" authorId="0">
      <text>
        <r>
          <rPr>
            <b/>
            <sz val="8"/>
            <color indexed="8"/>
            <rFont val="Tahoma"/>
            <family val="2"/>
          </rPr>
          <t xml:space="preserve">Naputak:
</t>
        </r>
        <r>
          <rPr>
            <sz val="8"/>
            <color indexed="8"/>
            <rFont val="Tahoma"/>
            <family val="2"/>
          </rPr>
          <t>Unesite samo broj pošte bez naziva pripadajućeg mjesta, Excel datoteka dozvoljava unos poštanskog broja u granicama 10000 do 60000.</t>
        </r>
      </text>
    </comment>
    <comment ref="A10" authorId="0">
      <text>
        <r>
          <rPr>
            <b/>
            <sz val="8"/>
            <color indexed="8"/>
            <rFont val="Tahoma"/>
            <family val="2"/>
          </rPr>
          <t xml:space="preserve">Naputak:
</t>
        </r>
        <r>
          <rPr>
            <sz val="8"/>
            <color indexed="8"/>
            <rFont val="Tahoma"/>
            <family val="2"/>
          </rPr>
          <t>Unesite puni naziv mjesta, ne skraćujte nazive mjesta tipa SLAV. BROD ili SL. BROD.</t>
        </r>
      </text>
    </comment>
    <comment ref="A12" authorId="0">
      <text>
        <r>
          <rPr>
            <b/>
            <sz val="8"/>
            <color indexed="8"/>
            <rFont val="Tahoma"/>
            <family val="2"/>
          </rPr>
          <t xml:space="preserve">Naputak:
</t>
        </r>
        <r>
          <rPr>
            <sz val="8"/>
            <color indexed="8"/>
            <rFont val="Tahoma"/>
            <family val="2"/>
          </rPr>
          <t>Upišite puni naziv ulice i kućni broj te dodatak kućnom broju ako postoji (primjerice Ilica 111 A)</t>
        </r>
      </text>
    </comment>
    <comment ref="A14" authorId="0">
      <text>
        <r>
          <rPr>
            <b/>
            <sz val="8"/>
            <color indexed="8"/>
            <rFont val="Tahoma"/>
            <family val="2"/>
          </rPr>
          <t xml:space="preserve">Naputak:
</t>
        </r>
        <r>
          <rPr>
            <sz val="8"/>
            <color indexed="8"/>
            <rFont val="Tahoma"/>
            <family val="2"/>
          </rPr>
          <t>Žiro račun se ne unosi</t>
        </r>
      </text>
    </comment>
    <comment ref="A16" authorId="0">
      <text>
        <r>
          <rPr>
            <b/>
            <sz val="8"/>
            <color indexed="8"/>
            <rFont val="Tahoma"/>
            <family val="2"/>
          </rPr>
          <t xml:space="preserve">Naputak:
</t>
        </r>
        <r>
          <rPr>
            <sz val="8"/>
            <color indexed="8"/>
            <rFont val="Tahoma"/>
            <family val="2"/>
          </rPr>
          <t>Matični broj i žiro račun najbitniji su kriteriji kome pripada obrazac. Matični broj upisujte na 8 znamenaka (s vodećim nulama).</t>
        </r>
      </text>
    </comment>
    <comment ref="A18" authorId="0">
      <text>
        <r>
          <rPr>
            <b/>
            <sz val="8"/>
            <color indexed="8"/>
            <rFont val="Tahoma"/>
            <family val="2"/>
          </rPr>
          <t xml:space="preserve">Naputak:
</t>
        </r>
        <r>
          <rPr>
            <sz val="8"/>
            <color indexed="8"/>
            <rFont val="Tahoma"/>
            <family val="2"/>
          </rPr>
          <t>Šifra djelatnosti upisuje se 4 znamenke prema NKD2007. Ako obveznik od Državnog Zavoda za statistiku još nije primio novu odluku o razvrstavanju po NKD2007, prema opisu djelatnosti na radnom listu "Djelat" upišite novu šifru.</t>
        </r>
      </text>
    </comment>
    <comment ref="A20" authorId="0">
      <text>
        <r>
          <rPr>
            <b/>
            <sz val="8"/>
            <color indexed="8"/>
            <rFont val="Tahoma"/>
            <family val="2"/>
          </rPr>
          <t xml:space="preserve">Naputak:
</t>
        </r>
        <r>
          <rPr>
            <sz val="8"/>
            <color indexed="8"/>
            <rFont val="Tahoma"/>
            <family val="2"/>
          </rPr>
          <t>Ako ovdje stoji da nisu zadovoljene osnovne kontrole, provjerite radni list kontrole i provjerite koje kontrole nisu zadovoljene. Ispravite potrebne podatke i takav obrazac predajte. Neispravan obrazac neće moći biti obrađen.</t>
        </r>
      </text>
    </comment>
    <comment ref="B186" authorId="0">
      <text>
        <r>
          <rPr>
            <b/>
            <sz val="8"/>
            <color indexed="8"/>
            <rFont val="Tahoma"/>
            <family val="2"/>
          </rPr>
          <t xml:space="preserve">Naputak:
</t>
        </r>
        <r>
          <rPr>
            <sz val="8"/>
            <color indexed="8"/>
            <rFont val="Tahoma"/>
            <family val="2"/>
          </rPr>
          <t>Unesite puni naziv mjesta, ne skraćujte nazive mjesta tipa SLAV. BROD ili SL. BROD.</t>
        </r>
      </text>
    </comment>
    <comment ref="B188" authorId="0">
      <text>
        <r>
          <rPr>
            <b/>
            <sz val="8"/>
            <color indexed="8"/>
            <rFont val="Tahoma"/>
            <family val="2"/>
          </rPr>
          <t xml:space="preserve">Naputak:
</t>
        </r>
        <r>
          <rPr>
            <sz val="8"/>
            <color indexed="8"/>
            <rFont val="Tahoma"/>
            <family val="2"/>
          </rPr>
          <t>Unesite ime i prezime (bez ikakvih titula) osobe koju se može dodatno kontaktirati u svezi obrasca (najčešće voditelj računovodstva obveznika ili osoba u knjigovodstvenom servisu ako obvezniku knjige vodi servis).</t>
        </r>
      </text>
    </comment>
    <comment ref="B190" authorId="0">
      <text>
        <r>
          <rPr>
            <b/>
            <sz val="8"/>
            <color indexed="8"/>
            <rFont val="Tahoma"/>
            <family val="2"/>
          </rPr>
          <t xml:space="preserve">Naputak:
</t>
        </r>
        <r>
          <rPr>
            <sz val="8"/>
            <color indexed="8"/>
            <rFont val="Tahoma"/>
            <family val="2"/>
          </rPr>
          <t>Unesite samo jedan telefonski broj za kontaktiranje (s pozivom na broj). Ne upisujte +385 i brojeve ne odvajajte razmacima ni crticama, primjerice: 01 / 6127 - 087. Ispravan unos bio bi: 016127087</t>
        </r>
      </text>
    </comment>
    <comment ref="B192" authorId="0">
      <text>
        <r>
          <rPr>
            <b/>
            <sz val="8"/>
            <color indexed="8"/>
            <rFont val="Tahoma"/>
            <family val="2"/>
          </rPr>
          <t xml:space="preserve">Naputak:
</t>
        </r>
        <r>
          <rPr>
            <sz val="8"/>
            <color indexed="8"/>
            <rFont val="Tahoma"/>
            <family val="2"/>
          </rPr>
          <t>Unesite samo jedan broj telefaxa za kontaktiranje (s pozivom na broj). Ne upisujte +385 i brojeve ne odvajajte razmacima ni crticama, primjerice: 01 / 630 - 4796. Ispravan unos bio bi: 016304796.</t>
        </r>
      </text>
    </comment>
    <comment ref="D16" authorId="0">
      <text>
        <r>
          <rPr>
            <b/>
            <sz val="8"/>
            <color indexed="8"/>
            <rFont val="Tahoma"/>
            <family val="2"/>
          </rPr>
          <t xml:space="preserve">Naputak:
</t>
        </r>
        <r>
          <rPr>
            <sz val="8"/>
            <color indexed="8"/>
            <rFont val="Tahoma"/>
            <family val="2"/>
          </rPr>
          <t>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 ref="F192" authorId="0">
      <text>
        <r>
          <rPr>
            <b/>
            <sz val="8"/>
            <color indexed="8"/>
            <rFont val="Tahoma"/>
            <family val="2"/>
          </rPr>
          <t xml:space="preserve">Naputak:
</t>
        </r>
        <r>
          <rPr>
            <sz val="8"/>
            <color indexed="8"/>
            <rFont val="Tahoma"/>
            <family val="2"/>
          </rPr>
          <t xml:space="preserve">Unosi se adresa e-pošte </t>
        </r>
        <r>
          <rPr>
            <b/>
            <sz val="8"/>
            <color indexed="8"/>
            <rFont val="Tahoma"/>
            <family val="2"/>
          </rPr>
          <t xml:space="preserve">obveznika </t>
        </r>
        <r>
          <rPr>
            <sz val="8"/>
            <color indexed="8"/>
            <rFont val="Tahoma"/>
            <family val="2"/>
          </rPr>
          <t>(ne unositi adresu e-pošte knjigovodstvenog servisa koji je popunio obrazac).</t>
        </r>
      </text>
    </comment>
    <comment ref="G10" authorId="0">
      <text>
        <r>
          <rPr>
            <b/>
            <sz val="8"/>
            <color indexed="8"/>
            <rFont val="Tahoma"/>
            <family val="2"/>
          </rPr>
          <t xml:space="preserve">Uputa:
</t>
        </r>
        <r>
          <rPr>
            <sz val="8"/>
            <color indexed="8"/>
            <rFont val="Tahoma"/>
            <family val="2"/>
          </rPr>
          <t>Od 1. siječnja 2010. OIB je obvezan podatak.</t>
        </r>
      </text>
    </comment>
    <comment ref="I6" authorId="0">
      <text>
        <r>
          <rPr>
            <sz val="8"/>
            <color indexed="8"/>
            <rFont val="Arial CE"/>
            <family val="2"/>
          </rPr>
          <t>Razdoblje se upisuje na način GGGG-MM gdje GGGG označava godinu za koju se predaje obrazac a MM mjesec kojim završava razdoblje, primjerice:
2003-09 za I. - IX. 2003.</t>
        </r>
      </text>
    </comment>
    <comment ref="I8" authorId="0">
      <text>
        <r>
          <rPr>
            <b/>
            <sz val="8"/>
            <color indexed="8"/>
            <rFont val="Tahoma"/>
            <family val="2"/>
          </rPr>
          <t xml:space="preserve">Naputak:
</t>
        </r>
        <r>
          <rPr>
            <sz val="8"/>
            <color indexed="8"/>
            <rFont val="Tahoma"/>
            <family val="2"/>
          </rPr>
          <t>Kontrolni broj se ne upisuje nego se automatski izračunava na osnovu svih upisanih AOP-a, kontrolni broj je pokazatelj da je obrazac koji ste isprintali identičan obrascu koji je snimljen na magnetnom mediju.</t>
        </r>
      </text>
    </comment>
    <comment ref="J14" authorId="0">
      <text>
        <r>
          <rPr>
            <b/>
            <sz val="8"/>
            <color indexed="8"/>
            <rFont val="Tahoma"/>
            <family val="2"/>
          </rPr>
          <t xml:space="preserve">Naputak:
</t>
        </r>
        <r>
          <rPr>
            <sz val="8"/>
            <color indexed="8"/>
            <rFont val="Tahoma"/>
            <family val="2"/>
          </rPr>
          <t>Šifra županije upisuje se automatizmom nakon upisa šifre općine (bez kontrolnog broja).</t>
        </r>
      </text>
    </comment>
    <comment ref="J16" authorId="0">
      <text>
        <r>
          <rPr>
            <b/>
            <sz val="8"/>
            <color indexed="8"/>
            <rFont val="Tahoma"/>
            <family val="2"/>
          </rPr>
          <t xml:space="preserve">Naputak:
</t>
        </r>
        <r>
          <rPr>
            <sz val="8"/>
            <color indexed="8"/>
            <rFont val="Tahoma"/>
            <family val="2"/>
          </rPr>
          <t>Šifra županije i šifra općine unose se samo kao broj, bez naziva županije ili općine. Ako ne znate napamet koja Vam je šifra županije i/ili općine, šifrarnik županija i općina imate na radnom listu "ZupOpc"</t>
        </r>
      </text>
    </comment>
  </commentList>
</comments>
</file>

<file path=xl/comments6.xml><?xml version="1.0" encoding="utf-8"?>
<comments xmlns="http://schemas.openxmlformats.org/spreadsheetml/2006/main">
  <authors>
    <author/>
  </authors>
  <commentList>
    <comment ref="A6" authorId="0">
      <text>
        <r>
          <rPr>
            <b/>
            <sz val="8"/>
            <color indexed="8"/>
            <rFont val="Tahoma"/>
            <family val="2"/>
          </rPr>
          <t xml:space="preserve">Naputak:
</t>
        </r>
        <r>
          <rPr>
            <sz val="8"/>
            <color indexed="8"/>
            <rFont val="Tahoma"/>
            <family val="2"/>
          </rPr>
          <t>Svi opći podaci unose se u PR-RAS, a na radni list BIL se automatski prenose</t>
        </r>
      </text>
    </comment>
  </commentList>
</comments>
</file>

<file path=xl/sharedStrings.xml><?xml version="1.0" encoding="utf-8"?>
<sst xmlns="http://schemas.openxmlformats.org/spreadsheetml/2006/main" count="4409" uniqueCount="3008">
  <si>
    <t>Radni list: ––&gt;</t>
  </si>
  <si>
    <t>Novosti</t>
  </si>
  <si>
    <t>Upute</t>
  </si>
  <si>
    <t>RefStr</t>
  </si>
  <si>
    <t>PR-RAS</t>
  </si>
  <si>
    <t>BIL</t>
  </si>
  <si>
    <t>Kontrole</t>
  </si>
  <si>
    <t>ZupOpc</t>
  </si>
  <si>
    <t>Djelat</t>
  </si>
  <si>
    <t>Promjene</t>
  </si>
  <si>
    <r>
      <t xml:space="preserve">Registar neprofitnih organizacija - </t>
    </r>
    <r>
      <rPr>
        <b/>
        <sz val="14"/>
        <color indexed="10"/>
        <rFont val="Arial"/>
        <family val="2"/>
      </rPr>
      <t>VAŽNO!</t>
    </r>
  </si>
  <si>
    <r>
      <t>Sve neprofitne organizacije dužne su ispuniti obvezu upisa u Registar neprofitnih organizacija.</t>
    </r>
    <r>
      <rPr>
        <i/>
        <sz val="8"/>
        <color indexed="12"/>
        <rFont val="Times New Roman"/>
        <family val="1"/>
      </rPr>
      <t xml:space="preserve"> </t>
    </r>
    <r>
      <rPr>
        <i/>
        <sz val="14"/>
        <color indexed="12"/>
        <rFont val="Times New Roman"/>
        <family val="1"/>
      </rPr>
      <t>Ovo ne vrijedi samo za novoosnovane već i za ranije osnovane neprofitne organizacije.</t>
    </r>
    <r>
      <rPr>
        <i/>
        <sz val="8"/>
        <color indexed="12"/>
        <rFont val="Times New Roman"/>
        <family val="1"/>
      </rPr>
      <t xml:space="preserve"> </t>
    </r>
    <r>
      <rPr>
        <i/>
        <sz val="14"/>
        <color indexed="12"/>
        <rFont val="Times New Roman"/>
        <family val="1"/>
      </rPr>
      <t>Na Internet stranici Ministarstva financija nalazi se Obrazac RNO te sve upute za prijavu u Registar. Financijski izvještaji neće se zaprimati bez ispravno upisanog RNO broja.</t>
    </r>
  </si>
  <si>
    <t>––––&gt; Link na Internet stranice Ministarstva financija (neprofitno računovodstvo)</t>
  </si>
  <si>
    <r>
      <t xml:space="preserve">Financijski izvještaji neprofitnih organizacija primaju se samo u propisanom roku. Nakon isteka propisanog roka Fina </t>
    </r>
    <r>
      <rPr>
        <b/>
        <i/>
        <sz val="14"/>
        <rFont val="Times New Roman"/>
        <family val="1"/>
      </rPr>
      <t>ne zaprima</t>
    </r>
    <r>
      <rPr>
        <i/>
        <sz val="14"/>
        <rFont val="Times New Roman"/>
        <family val="1"/>
      </rPr>
      <t xml:space="preserve"> nove izvještaje korisnika koji kasne s predajom. </t>
    </r>
  </si>
  <si>
    <t xml:space="preserve">                           TEHNIČKE UPUTE ZA UNOS PODATAKA</t>
  </si>
  <si>
    <t>Ovaj Excel dokument koristi se kao medij za prijenos podataka, ali je istovremeno i kontrolni mehanizam ispravnosti računskih i logičkih kontrola te popunjenosti izvještaja. Iako bi neki drugi formati (TXT, XML) olakšali popunjavanje izvještaja direktno iz računovodstvenih programa, takvi formati nisu pogodni za one korisnike koji izvještaje popunjavaju ručno te nemaju ugrađene kontrole ne netočnosti ili nepopunjenost podataka.</t>
  </si>
  <si>
    <r>
      <t xml:space="preserve">Ni u kojem slučaju </t>
    </r>
    <r>
      <rPr>
        <b/>
        <sz val="10"/>
        <color indexed="10"/>
        <rFont val="Arial"/>
        <family val="2"/>
      </rPr>
      <t>nije dopušteno</t>
    </r>
    <r>
      <rPr>
        <sz val="10"/>
        <color indexed="10"/>
        <rFont val="Arial"/>
        <family val="2"/>
      </rPr>
      <t>:</t>
    </r>
    <r>
      <rPr>
        <sz val="10"/>
        <color indexed="56"/>
        <rFont val="Arial"/>
        <family val="2"/>
      </rPr>
      <t xml:space="preserve"> dodavanje, brisanje ili preimenovanje radnih listova; zaštita ili dijeljenje radne knjige, tj. bilo kakva promjena strukture datoteke, zaštita i razina prava na izmjene. Bilo koja od ovih radnji rezultirat će time da se Excel datoteka neće moći učitati ni u poslovnici Fine niti putem web-a. Radni listovi su zaštićeni lozinkom iz razloga da se korisnicima koji ručno popunjavaju obrazac onemogući nehotična izmjena ugrađenih formula, kontrola i formata prikiaza podataka.</t>
    </r>
  </si>
  <si>
    <r>
      <t xml:space="preserve">Kod </t>
    </r>
    <r>
      <rPr>
        <b/>
        <sz val="10"/>
        <color indexed="56"/>
        <rFont val="Arial"/>
        <family val="2"/>
      </rPr>
      <t>ručnog popunjavanja</t>
    </r>
    <r>
      <rPr>
        <sz val="10"/>
        <color indexed="56"/>
        <rFont val="Arial"/>
        <family val="2"/>
      </rPr>
      <t xml:space="preserve"> izvještaja u Excelu, vrlo često se podaci prebacuju iz neke druge Excel datoteke. Pri tome je najveća opasnost metoda prebacivanja podataka. </t>
    </r>
    <r>
      <rPr>
        <b/>
        <sz val="10"/>
        <color indexed="56"/>
        <rFont val="Arial"/>
        <family val="2"/>
      </rPr>
      <t>Obavezno</t>
    </r>
    <r>
      <rPr>
        <sz val="10"/>
        <color indexed="56"/>
        <rFont val="Arial"/>
        <family val="2"/>
      </rPr>
      <t xml:space="preserve"> treba koristit metodu </t>
    </r>
    <r>
      <rPr>
        <b/>
        <sz val="10"/>
        <color indexed="56"/>
        <rFont val="Arial"/>
        <family val="2"/>
      </rPr>
      <t xml:space="preserve">Copy/Paste </t>
    </r>
    <r>
      <rPr>
        <sz val="10"/>
        <color indexed="56"/>
        <rFont val="Arial"/>
        <family val="2"/>
      </rPr>
      <t xml:space="preserve">(Kopiraj/Zalijepi), a ne </t>
    </r>
    <r>
      <rPr>
        <b/>
        <sz val="10"/>
        <color indexed="56"/>
        <rFont val="Arial"/>
        <family val="2"/>
      </rPr>
      <t>Cut / Paste</t>
    </r>
    <r>
      <rPr>
        <sz val="10"/>
        <color indexed="56"/>
        <rFont val="Arial"/>
        <family val="2"/>
      </rPr>
      <t xml:space="preserve"> (Izreži / Zalijepi). Metoda Cut/Paste prebacuje i formate i formule iz izvorne datoteke i time kvari strukturu datoteke koju popunjavate što će opet rezultirati time da datoteku nećete moći učitati niti predati. Prilikom prebacivanja podataka najbolje je koristiti se metodom "Paste special" (Posebno lijepljenje) gdje se izabire opcija samo vrijednosti (Values). U tom slučaju, nikakve formule niti druga uređenja u izvornoj datoteci neće se prebaciti u datoteku izvještaja. Jedina opasnost ovakvog prebacivanja podataka je ta da možete u ćeliju ubaciti i nezaokružene vrijednosti, negativne vrijednosti tamo gdje to nije moguće i vrijednosti koje kod ručnog unosa nisu omogućene. Pojavi li se u Excel datoteci u nekom polju oznaka #VRIJ ili #REF znači da je narušena struktura Excel datoteke (najčešće cut/paste metodom) te je potrebno popuniti drugu Excel datoteku. </t>
    </r>
  </si>
  <si>
    <r>
      <t xml:space="preserve">Kod </t>
    </r>
    <r>
      <rPr>
        <b/>
        <sz val="10"/>
        <color indexed="56"/>
        <rFont val="Arial"/>
        <family val="2"/>
      </rPr>
      <t xml:space="preserve">popunjavanja direktno iz računovodstvenog programa </t>
    </r>
    <r>
      <rPr>
        <sz val="10"/>
        <color indexed="56"/>
        <rFont val="Arial"/>
        <family val="2"/>
      </rPr>
      <t xml:space="preserve">treba obratiti pažnju na neke bitne stvari. Računovodstveni program puni Excel datoteku pojedinačnim iznosima, ali računovodstveni program ne izračunava sumarne AOP oznake. Excel datoteku popunjenu kroz program potrebno ju je otvoriti u MS Excel-u ili OpenOffice-u kako bi se pokrenuli automatski izračuni. Ti izračuni "odrade" se u dijeliću sekunde i na ekranu vidite sve već izračunate podatke, tek na jako opterećenim ili jako sporim računalima moguće je vidjeti kako se sekundu-dvije podaci u Excel datoteci brzo "mijenjaju" dok MS Excel izračunava sumarne AOP oznake i izračunava kontrolni broj te preko ugrađenih formula kontrolira podatke i prebacuje iz iz jednog u drugi radni list. Sve te izračune potrebno je i sačuvati, pa je </t>
    </r>
    <r>
      <rPr>
        <b/>
        <sz val="10"/>
        <color indexed="56"/>
        <rFont val="Arial"/>
        <family val="2"/>
      </rPr>
      <t xml:space="preserve">obavezno </t>
    </r>
    <r>
      <rPr>
        <sz val="10"/>
        <color indexed="56"/>
        <rFont val="Arial"/>
        <family val="2"/>
      </rPr>
      <t>da prilikom zatvaranja takve Excel datoteke sačuvate (snimite) promjene.</t>
    </r>
  </si>
  <si>
    <t>Pokušate li neizračunatu Excel datoteku učitati u poslovnici Fine ili poslati putem web-a dobit ćete obavijest da Excel datoteka nije u ispravnom formatu, a ako i uspije učitavanje podataka iz nje, javit će Vam da matični broj ne postoji ili da nemate prava slanja izvještaja za taj poslovni subjekt Kako u "neizračunatoj" Excel datoteci matični broj i OIB nisu preneseni na skriveni radni list s kojeg aplikacija učitava podatke, u polja matičnog broja i OIB-a ostanu upisane nule, pa zbog toga i dobijete obavijest da nemate pravo slanja izvještaja, jer za matični broj 0 i OIB nula nemate.</t>
  </si>
  <si>
    <r>
      <t>Regionalne postavke datuma i brojeva</t>
    </r>
    <r>
      <rPr>
        <sz val="10"/>
        <color indexed="56"/>
        <rFont val="Arial"/>
        <family val="2"/>
      </rPr>
      <t xml:space="preserve"> na računalu prilikom popunjavanja moraju biti prema hrvatskim normama, točka za odvajanje tisuća, zarez za odvajanje decimalnog dijela broja, a skraćeni oblik datuma u formatu DD.MM.GGGG (dan, mjesec, godina). U suprotnom, moguće je da se popunjeni obrazac neće moći učitati ili da Vam Excel podatke koje upisujete pogrešno konvertira.</t>
    </r>
  </si>
  <si>
    <r>
      <t>Razdoblje obrade</t>
    </r>
    <r>
      <rPr>
        <sz val="10"/>
        <color indexed="56"/>
        <rFont val="Arial"/>
        <family val="2"/>
      </rPr>
      <t xml:space="preserve"> unosi se na način GGGG-MM gdje GGGG označava godinu, a MM zadnji mjesec razdoblja, odvojeno crticom (minusom). Šifre </t>
    </r>
    <r>
      <rPr>
        <b/>
        <sz val="10"/>
        <color indexed="56"/>
        <rFont val="Arial"/>
        <family val="2"/>
      </rPr>
      <t xml:space="preserve">djelatnosti, grada/općine, broj pošte, matični broj, OIB te RNO </t>
    </r>
    <r>
      <rPr>
        <sz val="10"/>
        <color indexed="56"/>
        <rFont val="Arial"/>
        <family val="2"/>
      </rPr>
      <t>upisuju se kao niz znamenaka (brojeva), a kako bi Excel datoteka bila što manje osjetljiva na razliku između broja i "broja spremljenog kao tekst" na ove pozicije dopušten upis u oba formata, ali nije dopušten upis bilo kojeg drugog znaka osim znamenaka 0-9.</t>
    </r>
  </si>
  <si>
    <r>
      <t xml:space="preserve">U polje </t>
    </r>
    <r>
      <rPr>
        <b/>
        <sz val="10"/>
        <color indexed="56"/>
        <rFont val="Arial"/>
        <family val="2"/>
      </rPr>
      <t xml:space="preserve">naziv </t>
    </r>
    <r>
      <rPr>
        <sz val="10"/>
        <color indexed="56"/>
        <rFont val="Arial"/>
        <family val="2"/>
      </rPr>
      <t xml:space="preserve">upisujete skraćeni naziv obveznika, bez navodnika, ne odvajajte naziv nepotrebnim razmacija (npr. UDRUGA "F I N A" je pogrešan upis, treba biti upisano samo UDRUGA FINA. U polje </t>
    </r>
    <r>
      <rPr>
        <b/>
        <sz val="10"/>
        <color indexed="56"/>
        <rFont val="Arial"/>
        <family val="2"/>
      </rPr>
      <t>mjesto</t>
    </r>
    <r>
      <rPr>
        <sz val="10"/>
        <color indexed="56"/>
        <rFont val="Arial"/>
        <family val="2"/>
      </rPr>
      <t xml:space="preserve"> upisujte samo sjedište obveznika, bez poštanskog broja, za poštanski broj postoji izdvojeno polje, a u polje </t>
    </r>
    <r>
      <rPr>
        <b/>
        <sz val="10"/>
        <color indexed="56"/>
        <rFont val="Arial"/>
        <family val="2"/>
      </rPr>
      <t>adresa</t>
    </r>
    <r>
      <rPr>
        <sz val="10"/>
        <color indexed="56"/>
        <rFont val="Arial"/>
        <family val="2"/>
      </rPr>
      <t xml:space="preserve"> upisujte samo naziv ulice i kućni broj sjedišta obveznika. U polje </t>
    </r>
    <r>
      <rPr>
        <b/>
        <sz val="10"/>
        <color indexed="56"/>
        <rFont val="Arial"/>
        <family val="2"/>
      </rPr>
      <t xml:space="preserve">zakonski prestavnik </t>
    </r>
    <r>
      <rPr>
        <sz val="10"/>
        <color indexed="56"/>
        <rFont val="Arial"/>
        <family val="2"/>
      </rPr>
      <t xml:space="preserve">i </t>
    </r>
    <r>
      <rPr>
        <b/>
        <sz val="10"/>
        <color indexed="56"/>
        <rFont val="Arial"/>
        <family val="2"/>
      </rPr>
      <t>osobu za kontakt</t>
    </r>
    <r>
      <rPr>
        <sz val="10"/>
        <color indexed="56"/>
        <rFont val="Arial"/>
        <family val="2"/>
      </rPr>
      <t xml:space="preserve"> upisujte ime i prezime samo jedne osobe (ako ima više  zakonskih prestavnika), tj. u svako od ovih polja samo jedno ime i prezime bez ikakvih titula, statusa i slično, a isto tako u polje broja telefona za kontakt te polje adrese e-pošte upisujte samo jednu adresu pošte i jedan broj telefona ili mobitela.</t>
    </r>
  </si>
  <si>
    <r>
      <t xml:space="preserve">Vrijednosti AOP oznaka koje sumiraju neke druge AOP oznake ne unose se već se izračunavaju, </t>
    </r>
    <r>
      <rPr>
        <sz val="10"/>
        <color indexed="56"/>
        <rFont val="Arial"/>
        <family val="2"/>
      </rPr>
      <t xml:space="preserve">unosite samo iznose pojedinačnih AOP oznaka. Polja koja se automatski sumiraju lagano su zasivljena kako bi se i vizualno označila drugačije. </t>
    </r>
    <r>
      <rPr>
        <b/>
        <sz val="10"/>
        <color indexed="56"/>
        <rFont val="Arial"/>
        <family val="2"/>
      </rPr>
      <t>Podaci iz zaglavlja</t>
    </r>
    <r>
      <rPr>
        <sz val="10"/>
        <color indexed="56"/>
        <rFont val="Arial"/>
        <family val="2"/>
      </rPr>
      <t xml:space="preserve"> unose se samo u radni list "PRRAS", a vrijede i za obrazac "BIL" (tamo se automatizmom prenose podaci upisani u PR-RAS obrazac).</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</si>
  <si>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</si>
  <si>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</si>
  <si>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</si>
  <si>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</si>
  <si>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 xml:space="preserve">Office 2007 </t>
    </r>
    <r>
      <rPr>
        <sz val="10"/>
        <rFont val="Arial"/>
        <family val="2"/>
      </rPr>
      <t>(i novije verzije) donio je sa sobom i podršku za nove format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 datoteke (Radna knjiga verzije 97-2003.). Učitavanje Excel datoteke u formatu Excela 2007 nije podržano.</t>
    </r>
  </si>
  <si>
    <r>
      <t xml:space="preserve">Open Office i </t>
    </r>
    <r>
      <rPr>
        <b/>
        <sz val="10"/>
        <color indexed="10"/>
        <rFont val="Arial"/>
        <family val="2"/>
      </rPr>
      <t>Libre Office</t>
    </r>
    <r>
      <rPr>
        <sz val="10"/>
        <color indexed="12"/>
        <rFont val="Arial"/>
        <family val="2"/>
      </rPr>
      <t>.</t>
    </r>
    <r>
      <rPr>
        <sz val="10"/>
        <color indexed="56"/>
        <rFont val="Arial"/>
        <family val="2"/>
      </rPr>
      <t xml:space="preserve"> Najčešći alternativni alat koji se upotrebljava za popunjavanje Excel datoteka je Open Office. Ovaj obrazac prijagođen je popunjavanju i u OpenOffice-u (verzije 3.x i noviji) te uz hrvatske jezične postavke i formate datuma i brojeva datoteku je moguće popuniti i u Open Officeu. </t>
    </r>
    <r>
      <rPr>
        <b/>
        <sz val="10"/>
        <color indexed="10"/>
        <rFont val="Arial"/>
        <family val="2"/>
      </rPr>
      <t>Libre Office</t>
    </r>
    <r>
      <rPr>
        <sz val="10"/>
        <color indexed="56"/>
        <rFont val="Arial"/>
        <family val="2"/>
      </rPr>
      <t xml:space="preserve"> koji često dolazi kao predinstaliran na velikom broju novih računala nažalost nije alat s kojim je moguće popuniti ove datoteke jer se upisani podaci ne prebacuju i ne izračunavaju na skrivenim radnim listovima. Obrasci popunjeni u Libre Office-u </t>
    </r>
    <r>
      <rPr>
        <b/>
        <sz val="10"/>
        <color indexed="10"/>
        <rFont val="Arial"/>
        <family val="2"/>
      </rPr>
      <t>ne mogu se učitati.</t>
    </r>
  </si>
  <si>
    <t>Referentna stranica</t>
  </si>
  <si>
    <t>Matični broj</t>
  </si>
  <si>
    <t>Naziv obveznika</t>
  </si>
  <si>
    <t>Broj pošte</t>
  </si>
  <si>
    <t>Mjesto, ulica i kućni broj</t>
  </si>
  <si>
    <t>RNO</t>
  </si>
  <si>
    <t>Osobni identifikacijski
broj (OIB)</t>
  </si>
  <si>
    <t>Šifra županije</t>
  </si>
  <si>
    <t>Šifra općine</t>
  </si>
  <si>
    <t>Šifra djelatnosti</t>
  </si>
  <si>
    <t>AOP oznaka razdoblja</t>
  </si>
  <si>
    <t>Neki financijski pokazatelji iz obrazaca:</t>
  </si>
  <si>
    <t>Kontrolni broj obrasca</t>
  </si>
  <si>
    <t>Opis (BIL-NPF)</t>
  </si>
  <si>
    <r>
      <t xml:space="preserve">AOP </t>
    </r>
    <r>
      <rPr>
        <b/>
        <sz val="8"/>
        <color indexed="56"/>
        <rFont val="Arial"/>
        <family val="2"/>
      </rPr>
      <t>oznaka</t>
    </r>
  </si>
  <si>
    <t>Stanje 1. siječnja</t>
  </si>
  <si>
    <t>Stanje 31. prosinca</t>
  </si>
  <si>
    <t>Opis (PR-RAS-NPF)</t>
  </si>
  <si>
    <t>Ostvareno prethodne godine</t>
  </si>
  <si>
    <t>Ostvareno tekuće razdoblje</t>
  </si>
  <si>
    <t>Telefon</t>
  </si>
  <si>
    <t>Telefaks</t>
  </si>
  <si>
    <t>Zakonski predstavnik:</t>
  </si>
  <si>
    <t>Adresa e-pošte</t>
  </si>
  <si>
    <t>Osoba za kontaktiranje</t>
  </si>
  <si>
    <t>(potpis voditelja računovodstva)</t>
  </si>
  <si>
    <t>(potpis zakonskog predstavnika)</t>
  </si>
  <si>
    <t>M.P.</t>
  </si>
  <si>
    <t>Evidencijski broj</t>
  </si>
  <si>
    <t>(popunjava FINA)</t>
  </si>
  <si>
    <t>AOP</t>
  </si>
  <si>
    <t>KOLONA1</t>
  </si>
  <si>
    <t>KOLONA2</t>
  </si>
  <si>
    <t>KOLONA3</t>
  </si>
  <si>
    <t>KOLONA4</t>
  </si>
  <si>
    <t>KONTRBR</t>
  </si>
  <si>
    <t>OPCPOD</t>
  </si>
  <si>
    <t>DATUM</t>
  </si>
  <si>
    <t>STO_JE_UNUTRA</t>
  </si>
  <si>
    <t>RAZLIKE</t>
  </si>
  <si>
    <t>0</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</si>
  <si>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</si>
  <si>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</si>
  <si>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</si>
  <si>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</si>
  <si>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</si>
  <si>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</si>
  <si>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</si>
  <si>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</si>
  <si>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</si>
  <si>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</si>
  <si>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</si>
  <si>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</si>
  <si>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</si>
  <si>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</si>
  <si>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</si>
  <si>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</si>
  <si>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</si>
  <si>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</si>
  <si>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</si>
  <si>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</si>
  <si>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</si>
  <si>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</si>
  <si>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</si>
  <si>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</si>
  <si>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</si>
  <si>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</si>
  <si>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</si>
  <si>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</si>
  <si>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301</t>
  </si>
  <si>
    <t>&lt;verzija Excela&gt;</t>
  </si>
  <si>
    <t>708</t>
  </si>
  <si>
    <t>&lt;vrsta posla&gt;</t>
  </si>
  <si>
    <t>&lt;oznaka&gt;</t>
  </si>
  <si>
    <t>&lt;razina&gt;</t>
  </si>
  <si>
    <t>&lt;razdjel&gt;</t>
  </si>
  <si>
    <t>&lt;glava&gt;</t>
  </si>
  <si>
    <t>&lt;rkp&gt;</t>
  </si>
  <si>
    <t>&lt;razlike&gt;</t>
  </si>
  <si>
    <t>&lt;OIB&gt;</t>
  </si>
  <si>
    <t>&lt;RNO&gt;</t>
  </si>
  <si>
    <t>Obrazac PR-RAS-NPF</t>
  </si>
  <si>
    <t>Naziv obveznika:</t>
  </si>
  <si>
    <t>HRVATSKI SAVEZ UDRUGA TJELESNIH INVALIDA</t>
  </si>
  <si>
    <r>
      <t>AOP ozn. razdoblja</t>
    </r>
    <r>
      <rPr>
        <b/>
        <vertAlign val="superscript"/>
        <sz val="10"/>
        <color indexed="56"/>
        <rFont val="Arial CE"/>
        <family val="2"/>
      </rPr>
      <t>2)</t>
    </r>
    <r>
      <rPr>
        <b/>
        <sz val="10"/>
        <color indexed="56"/>
        <rFont val="Arial CE"/>
        <family val="2"/>
      </rPr>
      <t>:</t>
    </r>
  </si>
  <si>
    <t>2014-12</t>
  </si>
  <si>
    <t>Poštanski broj:</t>
  </si>
  <si>
    <t>Kontrolni broj:</t>
  </si>
  <si>
    <t>Mjesto:</t>
  </si>
  <si>
    <t>ZAGREB</t>
  </si>
  <si>
    <t>Osobni identifikacijski broj (OIB):</t>
  </si>
  <si>
    <t>Adresa sjedišta:</t>
  </si>
  <si>
    <t>ŠOŠTARIĆEVA 8</t>
  </si>
  <si>
    <t>Žiro račun:</t>
  </si>
  <si>
    <t>Šifra županije:</t>
  </si>
  <si>
    <t>Matični broj:</t>
  </si>
  <si>
    <t>03228169</t>
  </si>
  <si>
    <t>RNO:</t>
  </si>
  <si>
    <t>Šifra općine:</t>
  </si>
  <si>
    <t>Šifra djelatnosti:</t>
  </si>
  <si>
    <t>8899</t>
  </si>
  <si>
    <t>Stanje kontrola:</t>
  </si>
  <si>
    <t>Račun iz rač. plana</t>
  </si>
  <si>
    <t>OPIS</t>
  </si>
  <si>
    <t>Index
(5/4)</t>
  </si>
  <si>
    <t>ANDRIJAŠEVCI</t>
  </si>
  <si>
    <t>0000</t>
  </si>
  <si>
    <t>Predstavništva stranih udruga bez matičnog broja i/ili fizičke osobe bez djelatnosti</t>
  </si>
  <si>
    <t>ANTUNOVAC</t>
  </si>
  <si>
    <t>0111</t>
  </si>
  <si>
    <t>Uzgoj žitarica (osim riže), mahunarki i uljanog sjemenja</t>
  </si>
  <si>
    <t>PRIHODI</t>
  </si>
  <si>
    <t>BABINA GREDA</t>
  </si>
  <si>
    <t>za razdoblje 1. siječnja do 31. prosinca 2014.</t>
  </si>
  <si>
    <t>0112</t>
  </si>
  <si>
    <t>Uzgoj riže</t>
  </si>
  <si>
    <t xml:space="preserve">PRIHODI (AOP 002+005+008+011+024+032+041) </t>
  </si>
  <si>
    <t>BAKAR</t>
  </si>
  <si>
    <t>2015-12</t>
  </si>
  <si>
    <t>za razdoblje 1. siječnja do 31. prosinca 2015.</t>
  </si>
  <si>
    <t>0113</t>
  </si>
  <si>
    <t>Uzgoj povrća, dinja i lubenica, korjenastog i gomoljastog povrća</t>
  </si>
  <si>
    <t>Prihodi od prodaje roba i pružanja usluga (AOP 003+004)</t>
  </si>
  <si>
    <t>BALE</t>
  </si>
  <si>
    <t>2016-12</t>
  </si>
  <si>
    <t>za razdoblje 1. siječnja do 31. prosinca 2016.</t>
  </si>
  <si>
    <t>0114</t>
  </si>
  <si>
    <t>Uzgoj šećerne trske</t>
  </si>
  <si>
    <t xml:space="preserve">Prihodi od prodaje roba </t>
  </si>
  <si>
    <t>BARBAN</t>
  </si>
  <si>
    <t>0115</t>
  </si>
  <si>
    <t>Uzgoj duhana</t>
  </si>
  <si>
    <t>Prihodi od pružanja usluga</t>
  </si>
  <si>
    <t>BARILOVIĆI</t>
  </si>
  <si>
    <t>0116</t>
  </si>
  <si>
    <t xml:space="preserve">Uzgoj predivog bilja </t>
  </si>
  <si>
    <t>Prihodi od članarina i članskih doprinosa (AOP 006+007)</t>
  </si>
  <si>
    <t>BAŠKA</t>
  </si>
  <si>
    <t>0119</t>
  </si>
  <si>
    <t xml:space="preserve">Uzgoj ostalih jednogodišnjih usjeva </t>
  </si>
  <si>
    <t>Članarine</t>
  </si>
  <si>
    <t>BAŠKA VODA</t>
  </si>
  <si>
    <t>0121</t>
  </si>
  <si>
    <t xml:space="preserve">Uzgoj grožđa </t>
  </si>
  <si>
    <t>Članski doprinosi</t>
  </si>
  <si>
    <t>BEBRINA</t>
  </si>
  <si>
    <t>0122</t>
  </si>
  <si>
    <t>Uzgoj tropskog i suptropskog voća</t>
  </si>
  <si>
    <t>Prihodi po posebnim propisima (AOP 009+010)</t>
  </si>
  <si>
    <t>BEDEKOVČINA</t>
  </si>
  <si>
    <t>ZAGREBAČKA</t>
  </si>
  <si>
    <t>0123</t>
  </si>
  <si>
    <t>Uzgoj agruma</t>
  </si>
  <si>
    <t>Prihodi po posebnim propisima iz proračuna</t>
  </si>
  <si>
    <t>BEDNJA</t>
  </si>
  <si>
    <t>KRAPINSKO-ZAGORSKA</t>
  </si>
  <si>
    <t>0124</t>
  </si>
  <si>
    <t>Uzgoj jezgričavog i koštuničavog voća</t>
  </si>
  <si>
    <t>Prihodi po posebnim propisima iz ostalih izvora</t>
  </si>
  <si>
    <t>BELI MANASTIR</t>
  </si>
  <si>
    <t>SISAČKO-MOSLAVAČKA</t>
  </si>
  <si>
    <t>0125</t>
  </si>
  <si>
    <t xml:space="preserve">Uzgoj bobičastog, orašastog i ostalog voća </t>
  </si>
  <si>
    <t>Prihodi od imovine (AOP 012+021)</t>
  </si>
  <si>
    <t>BELICA</t>
  </si>
  <si>
    <t>KARLOVAČKA</t>
  </si>
  <si>
    <t>0126</t>
  </si>
  <si>
    <t>Uzgoj uljanih plodova</t>
  </si>
  <si>
    <t xml:space="preserve">Prihodi od financijske imovine (AOP 013 do 020) </t>
  </si>
  <si>
    <t>BELIŠĆE</t>
  </si>
  <si>
    <t>VARAŽDINSKA</t>
  </si>
  <si>
    <t>0127</t>
  </si>
  <si>
    <t>Uzgoj usjeva za pripremanje napitaka</t>
  </si>
  <si>
    <t>Prihodi od kamata za dane zajmove</t>
  </si>
  <si>
    <t>BENKOVAC</t>
  </si>
  <si>
    <t>KOPRIVNIČKO-KRIŽEVAČKA</t>
  </si>
  <si>
    <t>0128</t>
  </si>
  <si>
    <t xml:space="preserve">Uzgoj bilja za uporabu u farmaciji, aromatskog, začinskog i ljekovitog bilja </t>
  </si>
  <si>
    <t>Prihodi od kamata po vrijednosnim papirima</t>
  </si>
  <si>
    <t>BEREK</t>
  </si>
  <si>
    <t>BJELOVARSKO-BILOGORSKA</t>
  </si>
  <si>
    <t>0129</t>
  </si>
  <si>
    <t xml:space="preserve">Uzgoj ostalih višegodišnjih usjeva </t>
  </si>
  <si>
    <t>Kamate na oročena sredstva i depozite po viđenju</t>
  </si>
  <si>
    <t>BERETINEC</t>
  </si>
  <si>
    <t>PRIMORSKO-GORANSKA</t>
  </si>
  <si>
    <t>0130</t>
  </si>
  <si>
    <t>Uzgoj sadnog materijala i ukrasnog bilja</t>
  </si>
  <si>
    <t xml:space="preserve">Prihodi od zateznih kamata </t>
  </si>
  <si>
    <t>BIBINJE</t>
  </si>
  <si>
    <t>LIČKO-SENJSKA</t>
  </si>
  <si>
    <t>0141</t>
  </si>
  <si>
    <t>Uzgoj muznih krava</t>
  </si>
  <si>
    <t>Prihodi od pozitivnih tečajnih razlika</t>
  </si>
  <si>
    <t>BILJE</t>
  </si>
  <si>
    <t>VIROVITIČKO-PODRAVSKA</t>
  </si>
  <si>
    <t>0142</t>
  </si>
  <si>
    <t>Uzgoj ostalih goveda i bivola</t>
  </si>
  <si>
    <t>Prihodi od dividendi</t>
  </si>
  <si>
    <t>BIOGRAD NA MORU</t>
  </si>
  <si>
    <t>POŽEŠKO-SLAVONSKA</t>
  </si>
  <si>
    <t>0143</t>
  </si>
  <si>
    <t>Uzgoj konja, magaraca, mula i mazgi</t>
  </si>
  <si>
    <t>Prihodi od dobiti trgovačkih društava, banaka i ostalih financijskih institucija po posebnim propisima</t>
  </si>
  <si>
    <t>BIZOVAC</t>
  </si>
  <si>
    <t>BRODSKO-POSAVSKA</t>
  </si>
  <si>
    <t>0144</t>
  </si>
  <si>
    <t>Uzgoj deva i ljama</t>
  </si>
  <si>
    <t>Ostali prihodi od financijske imovine</t>
  </si>
  <si>
    <t>BJELOVAR</t>
  </si>
  <si>
    <t>ZADARSKA</t>
  </si>
  <si>
    <t>0145</t>
  </si>
  <si>
    <t>Uzgoj ovaca i koza</t>
  </si>
  <si>
    <t>Prihodi od nefinancijske imovine (AOP 022+023)</t>
  </si>
  <si>
    <t>BLATO</t>
  </si>
  <si>
    <t>OSIJEČKO-BARANJSKA</t>
  </si>
  <si>
    <t>0146</t>
  </si>
  <si>
    <t>Uzgoj svinja</t>
  </si>
  <si>
    <t>Prihodi od zakupa i iznajmljivanja imovine</t>
  </si>
  <si>
    <t>BOGDANOVCI</t>
  </si>
  <si>
    <t>ŠIBENSKO-KNINSKA</t>
  </si>
  <si>
    <t>0147</t>
  </si>
  <si>
    <t>Uzgoj peradi</t>
  </si>
  <si>
    <t>Ostali prihodi od nefinancijske imovine</t>
  </si>
  <si>
    <t>BOL</t>
  </si>
  <si>
    <t>VUKOVARSKO-SRIJEMSKA</t>
  </si>
  <si>
    <t>0149</t>
  </si>
  <si>
    <t>Uzgoj ostalih životinja</t>
  </si>
  <si>
    <t>Prihodi od donacija (AOP 025+028 do 031)</t>
  </si>
  <si>
    <t>BOROVO</t>
  </si>
  <si>
    <t>SPLITSKO-DALMATINSKA</t>
  </si>
  <si>
    <t>0150</t>
  </si>
  <si>
    <t>Mješovita proizvodnja</t>
  </si>
  <si>
    <t>Prihodi od donacija iz proračuna (AOP 026+027)</t>
  </si>
  <si>
    <t>BOSILJEVO</t>
  </si>
  <si>
    <t>ISTARSKA</t>
  </si>
  <si>
    <t>0161</t>
  </si>
  <si>
    <t>Pomoćne djelatnosti za uzgoj usjeva</t>
  </si>
  <si>
    <t xml:space="preserve">Prihodi od donacija iz državnog proračuna </t>
  </si>
  <si>
    <t>BOŠNJACI</t>
  </si>
  <si>
    <t>DUBROVAČKO-NERETVANSKA</t>
  </si>
  <si>
    <t>0162</t>
  </si>
  <si>
    <t>Pomoćne djelatnosti za uzgoj životinja</t>
  </si>
  <si>
    <t xml:space="preserve">Prihodi od donacija iz proračuna jedinica lokalne i područne (regionalne) samouprave </t>
  </si>
  <si>
    <t>BRCKOVLJANI</t>
  </si>
  <si>
    <t>MEĐIMURSKA</t>
  </si>
  <si>
    <t>0163</t>
  </si>
  <si>
    <t>Djelatnosti koje se obavljaju nakon žetve usjeva (priprema usjeva za primarna tržišta)</t>
  </si>
  <si>
    <t xml:space="preserve">Prihodi od inozemnih vlada i međunarodnih organizacija </t>
  </si>
  <si>
    <t>BRDOVEC</t>
  </si>
  <si>
    <t>GRAD ZAGREB</t>
  </si>
  <si>
    <t>0164</t>
  </si>
  <si>
    <t>Dorada sjemena za sjemenski materijal</t>
  </si>
  <si>
    <t xml:space="preserve">Prihodi od trgovačkih društava i ostalih pravnih osoba </t>
  </si>
  <si>
    <t>BRESTOVAC</t>
  </si>
  <si>
    <t>0170</t>
  </si>
  <si>
    <t>Lov, stupičarenje i uslužne djelatnosti povezane s njima</t>
  </si>
  <si>
    <t xml:space="preserve">Prihodi od građana i kućanstava </t>
  </si>
  <si>
    <t>BREZNICA</t>
  </si>
  <si>
    <t>0210</t>
  </si>
  <si>
    <t>Uzgoj šuma i ostale djelatnosti u šumarstvu povezane s njime</t>
  </si>
  <si>
    <t xml:space="preserve">Ostali prihodi od donacija </t>
  </si>
  <si>
    <t>BRINJE</t>
  </si>
  <si>
    <t>0220</t>
  </si>
  <si>
    <t xml:space="preserve">Sječa drva </t>
  </si>
  <si>
    <t>Ostali prihodi (AOP 033+036+037)</t>
  </si>
  <si>
    <t>BROD MORAVICE</t>
  </si>
  <si>
    <t>0230</t>
  </si>
  <si>
    <t>Skupljanje šumskih plodova i proizvoda, osim šumskih sortimenata</t>
  </si>
  <si>
    <t>Prihodi od naknade štete i refundacija (AOP 034+035)</t>
  </si>
  <si>
    <t>BRODSKI STUPNIK</t>
  </si>
  <si>
    <t>0240</t>
  </si>
  <si>
    <t>Pomoćne usluge u šumarstvu</t>
  </si>
  <si>
    <t>Prihodi od naknade šteta</t>
  </si>
  <si>
    <t>BRTONIGLA</t>
  </si>
  <si>
    <t>0311</t>
  </si>
  <si>
    <t>Morski ribolov</t>
  </si>
  <si>
    <t>Prihod od refundacija</t>
  </si>
  <si>
    <t>BUDINŠČINA</t>
  </si>
  <si>
    <t>0312</t>
  </si>
  <si>
    <t>Slatkovodni ribolov</t>
  </si>
  <si>
    <t xml:space="preserve">Prihodi od prodaje dugotrajne imovine </t>
  </si>
  <si>
    <t>BUJE</t>
  </si>
  <si>
    <t>0321</t>
  </si>
  <si>
    <t>Morska akvakultura</t>
  </si>
  <si>
    <t xml:space="preserve">Ostali nespomenuti prihodi (AOP 038 do 040) </t>
  </si>
  <si>
    <t>BUZET</t>
  </si>
  <si>
    <t>0322</t>
  </si>
  <si>
    <t>Slatkovodna akvakultura</t>
  </si>
  <si>
    <t>Otpis obveza</t>
  </si>
  <si>
    <t>CERNA</t>
  </si>
  <si>
    <t>0510</t>
  </si>
  <si>
    <t>Vađenje kamenog ugljena</t>
  </si>
  <si>
    <t>Naplaćena otpisana potraživanja</t>
  </si>
  <si>
    <t>CERNIK</t>
  </si>
  <si>
    <t>0520</t>
  </si>
  <si>
    <t>Vađenje lignita</t>
  </si>
  <si>
    <t>Ostali nespomenuti prihodi</t>
  </si>
  <si>
    <t>CEROVLJE</t>
  </si>
  <si>
    <t>0610</t>
  </si>
  <si>
    <t xml:space="preserve">Vađenje sirove nafte </t>
  </si>
  <si>
    <t>Prihodi od povezanih neprofitnih organizacija (AOP 042+043)</t>
  </si>
  <si>
    <t>CESTICA</t>
  </si>
  <si>
    <t>0620</t>
  </si>
  <si>
    <t>Vađenje prirodnog plina</t>
  </si>
  <si>
    <t>Tekući prihodi od povezanih neprofitnih organizacija</t>
  </si>
  <si>
    <t>CETINGRAD</t>
  </si>
  <si>
    <t>0710</t>
  </si>
  <si>
    <t>Vađenje željeznih ruda</t>
  </si>
  <si>
    <t>Kapitalni prihodi od povezanih neprofitnih organizacija</t>
  </si>
  <si>
    <t>CISTA PROVO</t>
  </si>
  <si>
    <t>0721</t>
  </si>
  <si>
    <t>Vađenje uranovih i torijevih ruda</t>
  </si>
  <si>
    <t>RASHODI</t>
  </si>
  <si>
    <t>CIVLJANE</t>
  </si>
  <si>
    <t>0729</t>
  </si>
  <si>
    <t>Vađenje ostalih ruda obojenih metala</t>
  </si>
  <si>
    <t>4</t>
  </si>
  <si>
    <t>RASHODI (AOP 045+057+098+099+110+115+126)</t>
  </si>
  <si>
    <t>CRES</t>
  </si>
  <si>
    <t>0811</t>
  </si>
  <si>
    <t>Vađenje ukrasnoga kamena i kamena za gradnju, vapnenca, gipsa, krede i škriljevca</t>
  </si>
  <si>
    <t>41</t>
  </si>
  <si>
    <t>Rashodi za radnike (AOP 046+051+052)</t>
  </si>
  <si>
    <t>CRIKVENICA</t>
  </si>
  <si>
    <t>0812</t>
  </si>
  <si>
    <t>Djelatnosti šljunčara i pješčara; vađenje gline i kaolina</t>
  </si>
  <si>
    <t xml:space="preserve">Plaće (AOP 047 do 050) </t>
  </si>
  <si>
    <t>CRNAC</t>
  </si>
  <si>
    <t>0891</t>
  </si>
  <si>
    <t>Vađenje minerala za kemikalije i gnojiva</t>
  </si>
  <si>
    <t>Plaće za redovan rad</t>
  </si>
  <si>
    <t>ČABAR</t>
  </si>
  <si>
    <t>0892</t>
  </si>
  <si>
    <t>Vađenje treseta</t>
  </si>
  <si>
    <t>Plaće u naravi</t>
  </si>
  <si>
    <t>ČAČINCI</t>
  </si>
  <si>
    <t>0893</t>
  </si>
  <si>
    <t>Vađenje soli</t>
  </si>
  <si>
    <t>Plaće za prekovremeni rad</t>
  </si>
  <si>
    <t>ČAĐAVICA</t>
  </si>
  <si>
    <t>0899</t>
  </si>
  <si>
    <t>Vađenje ostalih ruda i kamena, d. n.</t>
  </si>
  <si>
    <t>Plaće za posebne uvjete rada</t>
  </si>
  <si>
    <t>ČAGLIN</t>
  </si>
  <si>
    <t>0910</t>
  </si>
  <si>
    <t>Pomoćne djelatnosti za vađenje nafte i prirodnog plina</t>
  </si>
  <si>
    <t xml:space="preserve">Ostali rashodi za radnike </t>
  </si>
  <si>
    <t>ČAKOVEC</t>
  </si>
  <si>
    <t>0990</t>
  </si>
  <si>
    <t>Pomoćne djelatnosti za ostalo rudarstvo i vađenje</t>
  </si>
  <si>
    <t>Doprinosi na plaće (AOP 053 do 056)</t>
  </si>
  <si>
    <t>ČAVLE</t>
  </si>
  <si>
    <t>1011</t>
  </si>
  <si>
    <t>Prerada i konzerviranje mesa</t>
  </si>
  <si>
    <t>Doprinosi za zdravstveno osiguranje</t>
  </si>
  <si>
    <t>ČAZMA</t>
  </si>
  <si>
    <t>1012</t>
  </si>
  <si>
    <t>Prerada i konzerviranje mesa peradi</t>
  </si>
  <si>
    <t>Doprinosi za zapošljavanje</t>
  </si>
  <si>
    <t>ČEMINAC</t>
  </si>
  <si>
    <t>1013</t>
  </si>
  <si>
    <t>Proizvodnja proizvoda od mesa i mesa peradi</t>
  </si>
  <si>
    <t>Doprinosi za mirovinsko osiguranje koje plaća poslodavac</t>
  </si>
  <si>
    <t>ČEPIN</t>
  </si>
  <si>
    <t>1020</t>
  </si>
  <si>
    <t xml:space="preserve">Prerada i konzerviranje riba, rakova i školjki </t>
  </si>
  <si>
    <t>Posebni doprinos za poticanje zapošljavanja osoba s invaliditetom</t>
  </si>
  <si>
    <t>DARDA</t>
  </si>
  <si>
    <t>1031</t>
  </si>
  <si>
    <t>Prerada i konzerviranje krumpira</t>
  </si>
  <si>
    <t>Materijalni rashodi (AOP 058+062+067+072+077+087+092)</t>
  </si>
  <si>
    <t>DARUVAR</t>
  </si>
  <si>
    <t>1032</t>
  </si>
  <si>
    <t>Proizvodnja sokova od voća i povrća</t>
  </si>
  <si>
    <t>Naknade troškova radnicima (AOP 059 do 061)</t>
  </si>
  <si>
    <t>DAVOR</t>
  </si>
  <si>
    <t>1039</t>
  </si>
  <si>
    <t>Ostala prerada i konzerviranje voća i povrća</t>
  </si>
  <si>
    <t>Službena putovanja</t>
  </si>
  <si>
    <t>DELNICE</t>
  </si>
  <si>
    <t>1041</t>
  </si>
  <si>
    <t>Proizvodnja ulja i masti</t>
  </si>
  <si>
    <t>Naknade za prijevoz, za rad na terenu i odvojeni život</t>
  </si>
  <si>
    <t>DESINIĆ</t>
  </si>
  <si>
    <t>1042</t>
  </si>
  <si>
    <t>Proizvodnja margarina i sličnih jestivih masti</t>
  </si>
  <si>
    <t>Stručno usavršavanje radnika</t>
  </si>
  <si>
    <t>DEŽANOVAC</t>
  </si>
  <si>
    <t>1051</t>
  </si>
  <si>
    <t>Djelatnosti mljekara i proizvođača sira</t>
  </si>
  <si>
    <t>Naknade članovima u predstavničkim i izvršnim tijelima, povjerenstvima i slično (AOP 063 do 066)</t>
  </si>
  <si>
    <t>DICMO</t>
  </si>
  <si>
    <t>1052</t>
  </si>
  <si>
    <t>Proizvodnja sladoleda</t>
  </si>
  <si>
    <t xml:space="preserve">Naknade za obavljanje aktivnosti </t>
  </si>
  <si>
    <t>DOBRINJ</t>
  </si>
  <si>
    <t>1061</t>
  </si>
  <si>
    <t>Proizvodnja mlinskih proizvoda</t>
  </si>
  <si>
    <t>Naknade troškova službenih putovanja</t>
  </si>
  <si>
    <t>DOMAŠINEC</t>
  </si>
  <si>
    <t>1062</t>
  </si>
  <si>
    <t>Proizvodnja škroba i škrobnih proizvoda</t>
  </si>
  <si>
    <t>Naknade ostalih troškova</t>
  </si>
  <si>
    <t>BRELA</t>
  </si>
  <si>
    <t>1071</t>
  </si>
  <si>
    <t>Proizvodnja kruha; proizvodnja svježih peciva, slastičarskih proizvoda i kolača</t>
  </si>
  <si>
    <t xml:space="preserve">Ostale naknade </t>
  </si>
  <si>
    <t>DONJA DUBRAVA</t>
  </si>
  <si>
    <t>1072</t>
  </si>
  <si>
    <t>Proizvodnja dvopeka, keksa i srodnih proizvoda; proizvodnja trajnih peciva, slastičarskih proizvoda i kolača</t>
  </si>
  <si>
    <t>Naknade volonterima (AOP 068 do 071)</t>
  </si>
  <si>
    <t>DONJA STUBICA</t>
  </si>
  <si>
    <t>1073</t>
  </si>
  <si>
    <t>Proizvodnja makarona, njoka, kuskusa i slične tjestenine</t>
  </si>
  <si>
    <t>Naknade za obavljanje djelatnosti</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</si>
  <si>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</si>
  <si>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</si>
  <si>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</si>
  <si>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</si>
  <si>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</si>
  <si>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</si>
  <si>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</si>
  <si>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</si>
  <si>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</si>
  <si>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</si>
  <si>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</si>
  <si>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</si>
  <si>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Naknade ostalim osobama izvan radnog odnosa (AOP 073 do 076)</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</si>
  <si>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</si>
  <si>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</si>
  <si>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</si>
  <si>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</si>
  <si>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</si>
  <si>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</si>
  <si>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</si>
  <si>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</si>
  <si>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</si>
  <si>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</si>
  <si>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</si>
  <si>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</si>
  <si>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Ostale naknade</t>
  </si>
  <si>
    <t>PROLOŽAC</t>
  </si>
  <si>
    <t>1092</t>
  </si>
  <si>
    <t>Proizvodnja pripremljene hrane za kućne ljubimce</t>
  </si>
  <si>
    <t>Rashodi za usluge (AOP 078 do 086)</t>
  </si>
  <si>
    <t>DONJI VIDOVEC</t>
  </si>
  <si>
    <t>1101</t>
  </si>
  <si>
    <t>Destiliranje, pročišćavanje i miješanje alkoholnih pića</t>
  </si>
  <si>
    <t>Usluge telefona, pošte i prijevoza</t>
  </si>
  <si>
    <t>DRAGANIĆ</t>
  </si>
  <si>
    <t>1102</t>
  </si>
  <si>
    <t>Proizvodnja vina od grožđa</t>
  </si>
  <si>
    <t>Usluge tekućeg i investicijskog održavanja</t>
  </si>
  <si>
    <t>DRAŽ</t>
  </si>
  <si>
    <t>1103</t>
  </si>
  <si>
    <t>Proizvodnja jabukovače i ostalih voćnih vina</t>
  </si>
  <si>
    <t>Usluge promidžbe i informiranja</t>
  </si>
  <si>
    <t>DRENOVCI</t>
  </si>
  <si>
    <t>1104</t>
  </si>
  <si>
    <t>Proizvodnja ostalih nedestiliranih fermentiranih pića</t>
  </si>
  <si>
    <t>Komunalne usluge</t>
  </si>
  <si>
    <t>DRENJE</t>
  </si>
  <si>
    <t>1105</t>
  </si>
  <si>
    <t>Proizvodnja piva</t>
  </si>
  <si>
    <t>Zakupnine i najamnine</t>
  </si>
  <si>
    <t>DRNIŠ</t>
  </si>
  <si>
    <t>1106</t>
  </si>
  <si>
    <t>Proizvodnja slada</t>
  </si>
  <si>
    <t>Zdravstvene i veterinarske usluge</t>
  </si>
  <si>
    <t>DRNJE</t>
  </si>
  <si>
    <t>1107</t>
  </si>
  <si>
    <t>Proizvodnja osvježavajućih napitaka; proizvodnja mineralne i drugih flaširanih voda</t>
  </si>
  <si>
    <t>Intelektualne i osobne usluge</t>
  </si>
  <si>
    <t>DUBRAVA</t>
  </si>
  <si>
    <t>1200</t>
  </si>
  <si>
    <t>Proizvodnja duhanskih proizvoda</t>
  </si>
  <si>
    <t>Računalne usluge</t>
  </si>
  <si>
    <t>DUBROVNIK</t>
  </si>
  <si>
    <t>1310</t>
  </si>
  <si>
    <t>Priprema i predenje tekstilnih vlakana</t>
  </si>
  <si>
    <t>Ostale usluge</t>
  </si>
  <si>
    <t>DUGA RESA</t>
  </si>
  <si>
    <t>1320</t>
  </si>
  <si>
    <t>Tkanje tekstila</t>
  </si>
  <si>
    <t xml:space="preserve">Rashodi za materijal i energiju (AOP 088 do 091) </t>
  </si>
  <si>
    <t>DUGI RAT</t>
  </si>
  <si>
    <t>1330</t>
  </si>
  <si>
    <t>Dovršavanje tekstila</t>
  </si>
  <si>
    <t>Uredski materijal i ostali materijalni rashodi</t>
  </si>
  <si>
    <t>DUGO SELO</t>
  </si>
  <si>
    <t>1391</t>
  </si>
  <si>
    <t>Proizvodnja pletenih i kukičanih tkanina</t>
  </si>
  <si>
    <t>Materijal i sirovine</t>
  </si>
  <si>
    <t>DVOR</t>
  </si>
  <si>
    <t>1392</t>
  </si>
  <si>
    <t>Proizvodnja gotovih tekstilnih proizvoda, osim odjeće</t>
  </si>
  <si>
    <t>Energija</t>
  </si>
  <si>
    <t>ĐAKOVO</t>
  </si>
  <si>
    <t>1393</t>
  </si>
  <si>
    <t xml:space="preserve">Proizvodnja tepiha i sagova </t>
  </si>
  <si>
    <t>Sitan inventar i auto gume</t>
  </si>
  <si>
    <t>ĐELEKOVEC</t>
  </si>
  <si>
    <t>1394</t>
  </si>
  <si>
    <t>Proizvodnja užadi, konopaca, upletenoga konca i mreža</t>
  </si>
  <si>
    <t>Ostali nespomenuti materijalni rashodi (AOP 093 do 097)</t>
  </si>
  <si>
    <t>ĐULOVAC</t>
  </si>
  <si>
    <t>1395</t>
  </si>
  <si>
    <t>Proizvodnja netkanog tekstila i proizvoda od netkanog tekstila, osim odjeće</t>
  </si>
  <si>
    <t>Premije osiguranja</t>
  </si>
  <si>
    <t>ĐURĐENOVAC</t>
  </si>
  <si>
    <t>1396</t>
  </si>
  <si>
    <t>Proizvodnja ostaloga tehničkog i industrijskog tekstila</t>
  </si>
  <si>
    <t>Reprezentacija</t>
  </si>
  <si>
    <t>ĐURĐEVAC</t>
  </si>
  <si>
    <t>1399</t>
  </si>
  <si>
    <t>Proizvodnja ostalog tekstila, d. n.</t>
  </si>
  <si>
    <t>ĐURMANEC</t>
  </si>
  <si>
    <t>1411</t>
  </si>
  <si>
    <t>Proizvodnja kožne odjeće</t>
  </si>
  <si>
    <t>Kotizacije</t>
  </si>
  <si>
    <t>ERDUT</t>
  </si>
  <si>
    <t>1412</t>
  </si>
  <si>
    <t xml:space="preserve">Proizvodnja radne odjeće </t>
  </si>
  <si>
    <t xml:space="preserve">Ostali nespomenuti materijalni rashodi </t>
  </si>
  <si>
    <t>ERNESTINOVO</t>
  </si>
  <si>
    <t>1413</t>
  </si>
  <si>
    <t>Proizvodnja ostale vanjske odjeće</t>
  </si>
  <si>
    <t xml:space="preserve">Rashodi amortizacije </t>
  </si>
  <si>
    <t>ERVENIK</t>
  </si>
  <si>
    <t>1414</t>
  </si>
  <si>
    <t>Proizvodnja rublja</t>
  </si>
  <si>
    <t xml:space="preserve">Financijski rashodi (AOP 100+101+105) </t>
  </si>
  <si>
    <t>FARKAŠEVAC</t>
  </si>
  <si>
    <t>1419</t>
  </si>
  <si>
    <t xml:space="preserve">Proizvodnja ostale odjeće i pribora za odjeću </t>
  </si>
  <si>
    <t xml:space="preserve">Kamate za izdane vrijednosne papire </t>
  </si>
  <si>
    <t>FERDINANDOVAC</t>
  </si>
  <si>
    <t>1420</t>
  </si>
  <si>
    <t>Proizvodnja proizvoda od krzna</t>
  </si>
  <si>
    <t>Kamate za primljene kredite i zajmove (AOP 102 do 104)</t>
  </si>
  <si>
    <t>FERIČANCI</t>
  </si>
  <si>
    <t>1431</t>
  </si>
  <si>
    <t>Proizvodnja pletenih i kukičanih čarapa</t>
  </si>
  <si>
    <t>Kamate za primljene kredite banaka i ostalih kreditora</t>
  </si>
  <si>
    <t>FUŽINE</t>
  </si>
  <si>
    <t>1439</t>
  </si>
  <si>
    <t>Proizvodnja ostale pletene i kukičane odjeće</t>
  </si>
  <si>
    <t>Kamate za primljene robne i ostale zajmove</t>
  </si>
  <si>
    <t>GARČIN</t>
  </si>
  <si>
    <t>1511</t>
  </si>
  <si>
    <t>Štavljenje i obrada kože; dorada i bojenje krzna</t>
  </si>
  <si>
    <t>Kamate za odobrene, a nerealizirane kredite i zajmove</t>
  </si>
  <si>
    <t>GAREŠNICA</t>
  </si>
  <si>
    <t>1512</t>
  </si>
  <si>
    <t>Proizvodnja putnih i ručnih torba i slično, sedlarskih i remenarskih proizvoda</t>
  </si>
  <si>
    <t>Ostali financijski rashodi (AOP 106 do 109)</t>
  </si>
  <si>
    <t>GENERALSKI STOL</t>
  </si>
  <si>
    <t>1520</t>
  </si>
  <si>
    <t>Proizvodnja obuće</t>
  </si>
  <si>
    <t>Bankarske usluge i usluge platnog prometa</t>
  </si>
  <si>
    <t>GLINA</t>
  </si>
  <si>
    <t>1610</t>
  </si>
  <si>
    <t>Piljenje i blanjanje drva</t>
  </si>
  <si>
    <t xml:space="preserve">Negativne tečajne razlike i valutna klauzula </t>
  </si>
  <si>
    <t>GOLA</t>
  </si>
  <si>
    <t>1621</t>
  </si>
  <si>
    <t>Proizvodnja furnira i ostalih ploča od drva</t>
  </si>
  <si>
    <t xml:space="preserve">Zatezne kamate </t>
  </si>
  <si>
    <t>GORIČAN</t>
  </si>
  <si>
    <t>1622</t>
  </si>
  <si>
    <t>Proizvodnja sastavljenog parketa</t>
  </si>
  <si>
    <t>Ostali nespomenuti financijski rashodi</t>
  </si>
  <si>
    <t>GORJANI</t>
  </si>
  <si>
    <t>1623</t>
  </si>
  <si>
    <t>Proizvodnja ostale građevne stolarije i elemenata</t>
  </si>
  <si>
    <t>Donacije (AOP 111+114)</t>
  </si>
  <si>
    <t>GORNJA STUBICA</t>
  </si>
  <si>
    <t>1624</t>
  </si>
  <si>
    <t>Proizvodnja ambalaže od drva</t>
  </si>
  <si>
    <t>Tekuće donacije (AOP 112+113)</t>
  </si>
  <si>
    <t>GORNJI BOGIĆEVCI</t>
  </si>
  <si>
    <t>1629</t>
  </si>
  <si>
    <t>Proizvodnja ostalih proizvoda od drva, proizvoda od pluta, slame i pletarskih materijala</t>
  </si>
  <si>
    <t>Tekuće donacije</t>
  </si>
  <si>
    <t>GORNJI KNEGINEC</t>
  </si>
  <si>
    <t>1711</t>
  </si>
  <si>
    <t>Proizvodnja celuloze</t>
  </si>
  <si>
    <t>Stipendije</t>
  </si>
  <si>
    <t>GOSPIĆ</t>
  </si>
  <si>
    <t>1712</t>
  </si>
  <si>
    <t>Proizvodnja papira i kartona</t>
  </si>
  <si>
    <t xml:space="preserve">Kapitalne donacije </t>
  </si>
  <si>
    <t>GRAČAC</t>
  </si>
  <si>
    <t>1721</t>
  </si>
  <si>
    <t>Proizvodnja valovitog papira i kartona te ambalaže od papira i kartona</t>
  </si>
  <si>
    <t>Ostali rashodi (AOP 116+121)</t>
  </si>
  <si>
    <t>GRAČIŠĆE</t>
  </si>
  <si>
    <t>1722</t>
  </si>
  <si>
    <t>Proizvodnja robe za kućanstvo i higijenu te toaletnih potrepština od papira</t>
  </si>
  <si>
    <t>Kazne, penali i naknade štete (AOP 117 do 120)</t>
  </si>
  <si>
    <t>1723</t>
  </si>
  <si>
    <t>Proizvodnja uredskog materijala od papira</t>
  </si>
  <si>
    <t>Naknade šteta pravnim i fizičkim osobama</t>
  </si>
  <si>
    <t>GRADAC</t>
  </si>
  <si>
    <t>1724</t>
  </si>
  <si>
    <t>Proizvodnja zidnih tapeta</t>
  </si>
  <si>
    <t>Penali, ležarine i drugo</t>
  </si>
  <si>
    <t>GRADEC</t>
  </si>
  <si>
    <t>1729</t>
  </si>
  <si>
    <t>Proizvodnja ostalih proizvoda od papira i kartona</t>
  </si>
  <si>
    <t>Naknade šteta radnicima</t>
  </si>
  <si>
    <t>GRADINA</t>
  </si>
  <si>
    <t>1811</t>
  </si>
  <si>
    <t>Tiskanje novina</t>
  </si>
  <si>
    <t>Ugovorene kazne i ostale naknade šteta</t>
  </si>
  <si>
    <t>GRADIŠTE</t>
  </si>
  <si>
    <t>1812</t>
  </si>
  <si>
    <t xml:space="preserve">Ostalo tiskanje </t>
  </si>
  <si>
    <t>Ostali nespomenuti rashodi (AOP 122 do 125)</t>
  </si>
  <si>
    <t>GROŽNJAN</t>
  </si>
  <si>
    <t>1813</t>
  </si>
  <si>
    <t>Usluge pripreme za tisak i objavljivanje</t>
  </si>
  <si>
    <t>Neotpisana vrijednost i drugi rashodi otuđene i rashodovane dugotrajne imovine</t>
  </si>
  <si>
    <t>GRUBIŠNO POLJE</t>
  </si>
  <si>
    <t>1814</t>
  </si>
  <si>
    <t xml:space="preserve">Knjigoveške i srodne usluge </t>
  </si>
  <si>
    <t>Otpisana potraživanja</t>
  </si>
  <si>
    <t>GUNDINCI</t>
  </si>
  <si>
    <t>1820</t>
  </si>
  <si>
    <t>Umnožavanje snimljenih zapisa</t>
  </si>
  <si>
    <t>Rashodi za ostala porezna davanja</t>
  </si>
  <si>
    <t>GUNJA</t>
  </si>
  <si>
    <t>1910</t>
  </si>
  <si>
    <t>Proizvodnja proizvoda koksnih peći</t>
  </si>
  <si>
    <t xml:space="preserve">Ostali nespomenuti rashodi </t>
  </si>
  <si>
    <t>HERCEGOVAC</t>
  </si>
  <si>
    <t>1920</t>
  </si>
  <si>
    <t>Proizvodnja rafiniranih naftnih proizvoda</t>
  </si>
  <si>
    <t>Rashodi vezani uz financiranje povezanih neprofitnih organizacija (AOP 127+128)</t>
  </si>
  <si>
    <t>HLEBINE</t>
  </si>
  <si>
    <t>2011</t>
  </si>
  <si>
    <t>Proizvodnja industrijskih plinova</t>
  </si>
  <si>
    <t>Tekući rashodi vezani uz financiranje povezanih neprofitnih organizacija</t>
  </si>
  <si>
    <t>HRAŠĆINA</t>
  </si>
  <si>
    <t>2012</t>
  </si>
  <si>
    <t>Proizvodnja koloranata i pigmenata</t>
  </si>
  <si>
    <t>Kapitalni rashodi vezani uz financiranje povezanih neprofitnih organizacija</t>
  </si>
  <si>
    <t>HRVACE</t>
  </si>
  <si>
    <t>2013</t>
  </si>
  <si>
    <t>Proizvodnja ostalih anorganskih osnovnih kemikalija</t>
  </si>
  <si>
    <t>Stanje zaliha proizvodnje i gotovih proizvoda na početku razdoblja</t>
  </si>
  <si>
    <t>HRVATSKA DUBICA</t>
  </si>
  <si>
    <t>2014</t>
  </si>
  <si>
    <t>Proizvodnja ostalih organskih osnovnih kemikalija</t>
  </si>
  <si>
    <t xml:space="preserve">Stanje zaliha proizvodnje i gotovih proizvoda na kraju razdoblja </t>
  </si>
  <si>
    <t>HRVATSKA KOSTAJNICA</t>
  </si>
  <si>
    <t>2015</t>
  </si>
  <si>
    <t>Proizvodnja gnojiva i dušičnih spojeva</t>
  </si>
  <si>
    <t>Povećanje zaliha proizvodnje i gotovih proizvoda (AOP 130-129)</t>
  </si>
  <si>
    <t>BREZNIČKI HUM</t>
  </si>
  <si>
    <t>2016</t>
  </si>
  <si>
    <t>Proizvodnja plastike u primarnim oblicima</t>
  </si>
  <si>
    <t xml:space="preserve">Smanjenje zaliha proizvodnje i gotovih proizvoda (AOP 129-130) </t>
  </si>
  <si>
    <t>HUM NA SUTLI</t>
  </si>
  <si>
    <t>2017</t>
  </si>
  <si>
    <t>Proizvodnja sintetičkoga kaučuka u primarnim oblicima</t>
  </si>
  <si>
    <t>UKUPNI RASHODI (AOP 044-131 ili 044+132)</t>
  </si>
  <si>
    <t>HVAR</t>
  </si>
  <si>
    <t>2020</t>
  </si>
  <si>
    <t>Proizvodnja pesticida i drugih agrokemijskih proizvoda</t>
  </si>
  <si>
    <t xml:space="preserve">VIŠAK PRIHODA (AOP 001-133) </t>
  </si>
  <si>
    <t>ILOK</t>
  </si>
  <si>
    <t>2030</t>
  </si>
  <si>
    <t>Proizvodnja boja, lakova i sličnih premaza, grafičkih boja i kitova</t>
  </si>
  <si>
    <t>MANJAK PRIHODA (AOP 133-001)</t>
  </si>
  <si>
    <t>IMOTSKI</t>
  </si>
  <si>
    <t>2041</t>
  </si>
  <si>
    <t>Proizvodnja sapuna i deterdženata, sredstava za čišćenje i poliranje</t>
  </si>
  <si>
    <t>Višak prihoda – preneseni</t>
  </si>
  <si>
    <t>IVANEC</t>
  </si>
  <si>
    <t>2042</t>
  </si>
  <si>
    <t>Proizvodnja parfema i toaletno-kozmetičkih preparata</t>
  </si>
  <si>
    <t>Manjak prihoda – preneseni</t>
  </si>
  <si>
    <t>IVANIĆ-GRAD</t>
  </si>
  <si>
    <t>2051</t>
  </si>
  <si>
    <t>Proizvodnja eksploziva</t>
  </si>
  <si>
    <t>Višak prihoda raspoloživ u sljedećem razdoblju (AOP 134-135+136-137)</t>
  </si>
  <si>
    <t>IVANKOVO</t>
  </si>
  <si>
    <t>2052</t>
  </si>
  <si>
    <t xml:space="preserve">Proizvodnja ljepila </t>
  </si>
  <si>
    <t>Manjak prihoda za pokriće u sljedećem razdoblju (AOP 135+137-134-136)</t>
  </si>
  <si>
    <t>IVANSKA</t>
  </si>
  <si>
    <t>2053</t>
  </si>
  <si>
    <t>Proizvodnja eteričnih ulja</t>
  </si>
  <si>
    <t>DODATNI PODACI</t>
  </si>
  <si>
    <t>JAKOVLJE</t>
  </si>
  <si>
    <t>2059</t>
  </si>
  <si>
    <t xml:space="preserve">Proizvodnja ostalih kemijskih proizvoda, d. n. </t>
  </si>
  <si>
    <t>Stanje novčanih sredstava na početku godine</t>
  </si>
  <si>
    <t>JAKŠIĆ</t>
  </si>
  <si>
    <t>2060</t>
  </si>
  <si>
    <t>Proizvodnja umjetnih vlakana</t>
  </si>
  <si>
    <t>11-dugovno</t>
  </si>
  <si>
    <t>Ukupni priljevi na novčane račune i blagajne</t>
  </si>
  <si>
    <t>JALŽABET</t>
  </si>
  <si>
    <t>2110</t>
  </si>
  <si>
    <t>Proizvodnja osnovnih farmaceutskih proizvoda</t>
  </si>
  <si>
    <t>11-potražno</t>
  </si>
  <si>
    <t>Ukupni odljevi s novčanih računa i blagajni</t>
  </si>
  <si>
    <t>JARMINA</t>
  </si>
  <si>
    <t>2120</t>
  </si>
  <si>
    <t>Proizvodnja farmaceutskih pripravaka</t>
  </si>
  <si>
    <t>Stanje novčanih sredstava na kraju razdoblja (AOP 140+141-142)</t>
  </si>
  <si>
    <t>JASENICE</t>
  </si>
  <si>
    <t>2211</t>
  </si>
  <si>
    <t>Proizvodnja vanjskih i unutrašnjih guma za vozila; protektiranje vanjskih guma</t>
  </si>
  <si>
    <t>Prosječan broj radnika na osnovi stanja krajem izvještajnog razdoblja (cijeli broj)</t>
  </si>
  <si>
    <t>JASENOVAC</t>
  </si>
  <si>
    <t>2219</t>
  </si>
  <si>
    <t>Proizvodnja ostalih proizvoda od gume</t>
  </si>
  <si>
    <t>Prosječan broj radnika na osnovi sati rada (cijeli broj)</t>
  </si>
  <si>
    <t>JASTREBARSKO</t>
  </si>
  <si>
    <t>2221</t>
  </si>
  <si>
    <t>Proizvodnja ploča, listova, cijevi i profila od plastike</t>
  </si>
  <si>
    <t>VRIJEDNOST OSTVARENIH INVESTICIJA U NOVU DUGOTRAJNU IMOVINU</t>
  </si>
  <si>
    <t>Ostvarena vrijednost</t>
  </si>
  <si>
    <t>Indeks
(5/4)</t>
  </si>
  <si>
    <t>JELENJE</t>
  </si>
  <si>
    <t>2222</t>
  </si>
  <si>
    <t>Proizvodnja ambalaže od plastike</t>
  </si>
  <si>
    <t>u istom razdoblju prethodne godine</t>
  </si>
  <si>
    <t>u izvještajnom razdoblju</t>
  </si>
  <si>
    <t>JELSA</t>
  </si>
  <si>
    <t>2223</t>
  </si>
  <si>
    <t>Proizvodnja proizvoda od plastike za građevinarstvo</t>
  </si>
  <si>
    <t>051</t>
  </si>
  <si>
    <t>Građevinski objekti u pripremi</t>
  </si>
  <si>
    <t>JOSIPDOL</t>
  </si>
  <si>
    <t>2229</t>
  </si>
  <si>
    <t>Proizvodnja ostalih proizvoda od plastike</t>
  </si>
  <si>
    <t>052</t>
  </si>
  <si>
    <t>Postrojenja i oprema u pripremi</t>
  </si>
  <si>
    <t>KALI</t>
  </si>
  <si>
    <t>2311</t>
  </si>
  <si>
    <t>Proizvodnja ravnog stakla</t>
  </si>
  <si>
    <t>053</t>
  </si>
  <si>
    <t>Prijevozna sredstva u pripremi</t>
  </si>
  <si>
    <t>KANFANAR</t>
  </si>
  <si>
    <t>2312</t>
  </si>
  <si>
    <t>Oblikovanje i obrada ravnog stakla</t>
  </si>
  <si>
    <t>054</t>
  </si>
  <si>
    <t>Višegodišnji nasadi i osnovno stado u pripremi</t>
  </si>
  <si>
    <t>KAPELA</t>
  </si>
  <si>
    <t>2313</t>
  </si>
  <si>
    <t>Proizvodnja šupljeg stakla</t>
  </si>
  <si>
    <t>055</t>
  </si>
  <si>
    <t>Ostala nematerijalna proizvedena imovina u pripremi</t>
  </si>
  <si>
    <t>KAPTOL</t>
  </si>
  <si>
    <t>2314</t>
  </si>
  <si>
    <t>Proizvodnja staklenih vlakana</t>
  </si>
  <si>
    <t>056</t>
  </si>
  <si>
    <t>Ostala nefinancijska imovina u pripremi</t>
  </si>
  <si>
    <t>KARLOBAG</t>
  </si>
  <si>
    <t>2319</t>
  </si>
  <si>
    <t>Proizvodnja i obrada ostalog stakla uključujući tehničku robu od stakla</t>
  </si>
  <si>
    <t>Stanje na kraju izvještajnog razdoblja</t>
  </si>
  <si>
    <t>KARLOVAC</t>
  </si>
  <si>
    <t>2320</t>
  </si>
  <si>
    <t>Proizvodnja vatrostalnih proizvoda</t>
  </si>
  <si>
    <t>Stanje zaliha</t>
  </si>
  <si>
    <t>KASTAV</t>
  </si>
  <si>
    <t>2331</t>
  </si>
  <si>
    <t>Proizvodnja keramičkih pločica i ploča</t>
  </si>
  <si>
    <t>Kontrolni zbroj (AOP 144 do 152)</t>
  </si>
  <si>
    <t>KAŠTELA</t>
  </si>
  <si>
    <t>2332</t>
  </si>
  <si>
    <t>Proizvodnja opeke, crijepa i ostalih proizvoda od pečene gline za građevinarstvo</t>
  </si>
  <si>
    <t>KIJEVO</t>
  </si>
  <si>
    <t>2341</t>
  </si>
  <si>
    <t>Proizvodnja keramičkih proizvoda za kućanstvo i ukrasnih predmeta</t>
  </si>
  <si>
    <t>Zakonski predstavnik</t>
  </si>
  <si>
    <t>JOZEFINA KRANJČEC</t>
  </si>
  <si>
    <t>KISTANJE</t>
  </si>
  <si>
    <t>2342</t>
  </si>
  <si>
    <t xml:space="preserve">Proizvodnja sanitarne keramike </t>
  </si>
  <si>
    <t>KLAKAR</t>
  </si>
  <si>
    <t>2343</t>
  </si>
  <si>
    <t>Proizvodnja keramičkih izolatora i izolacijskog pribora</t>
  </si>
  <si>
    <t>Osoba za kontaktiranje:</t>
  </si>
  <si>
    <t>ANTONIJA ŠMIT</t>
  </si>
  <si>
    <t>KLANA</t>
  </si>
  <si>
    <t>2344</t>
  </si>
  <si>
    <t>Proizvodnja ostalih tehničkih proizvoda od keramike</t>
  </si>
  <si>
    <t>KLANJEC</t>
  </si>
  <si>
    <t>2349</t>
  </si>
  <si>
    <t>Proizvodnja ostalih proizvoda od keramike</t>
  </si>
  <si>
    <t>Telefon za kontakt:</t>
  </si>
  <si>
    <t>044631238</t>
  </si>
  <si>
    <t>KLENOVNIK</t>
  </si>
  <si>
    <t>2351</t>
  </si>
  <si>
    <t>Proizvodnja cementa</t>
  </si>
  <si>
    <t>KLINČA SELA</t>
  </si>
  <si>
    <t>2352</t>
  </si>
  <si>
    <t xml:space="preserve">Proizvodnja vapna i gipsa </t>
  </si>
  <si>
    <t>Telefax:</t>
  </si>
  <si>
    <t>Adresa e-pošte obveznika:</t>
  </si>
  <si>
    <t>usluge.ari@optinet.hr</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</si>
  <si>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</si>
  <si>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</si>
  <si>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</si>
  <si>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</si>
  <si>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</si>
  <si>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</si>
  <si>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</si>
  <si>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</si>
  <si>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</si>
  <si>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</si>
  <si>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</si>
  <si>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</si>
  <si>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</si>
  <si>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</si>
  <si>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</si>
  <si>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</si>
  <si>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</si>
  <si>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</si>
  <si>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</si>
  <si>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</si>
  <si>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</si>
  <si>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</si>
  <si>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</si>
  <si>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</si>
  <si>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</si>
  <si>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</si>
  <si>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</si>
  <si>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</si>
  <si>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</si>
  <si>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</si>
  <si>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</si>
  <si>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</si>
  <si>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</si>
  <si>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</si>
  <si>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</si>
  <si>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</si>
  <si>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</si>
  <si>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</si>
  <si>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</si>
  <si>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</si>
  <si>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</si>
  <si>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</si>
  <si>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</si>
  <si>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</si>
  <si>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</si>
  <si>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</si>
  <si>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</si>
  <si>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</si>
  <si>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</si>
  <si>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</si>
  <si>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</si>
  <si>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</si>
  <si>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</si>
  <si>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</si>
  <si>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</si>
  <si>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</si>
  <si>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</si>
  <si>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</si>
  <si>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</si>
  <si>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</si>
  <si>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</si>
  <si>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</si>
  <si>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</si>
  <si>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</si>
  <si>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</si>
  <si>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</si>
  <si>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</si>
  <si>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</si>
  <si>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</si>
  <si>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</si>
  <si>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</si>
  <si>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</si>
  <si>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</si>
  <si>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</si>
  <si>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</si>
  <si>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</si>
  <si>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</si>
  <si>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</si>
  <si>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</si>
  <si>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</si>
  <si>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</si>
  <si>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</si>
  <si>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</si>
  <si>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</si>
  <si>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</si>
  <si>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</si>
  <si>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</si>
  <si>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</si>
  <si>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</si>
  <si>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</si>
  <si>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</si>
  <si>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</si>
  <si>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</si>
  <si>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</si>
  <si>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</si>
  <si>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</si>
  <si>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</si>
  <si>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</si>
  <si>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</si>
  <si>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</si>
  <si>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</si>
  <si>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</si>
  <si>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</si>
  <si>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</si>
  <si>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</si>
  <si>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</si>
  <si>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</si>
  <si>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</si>
  <si>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</si>
  <si>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</si>
  <si>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</si>
  <si>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</si>
  <si>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</si>
  <si>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</si>
  <si>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</si>
  <si>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</si>
  <si>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</si>
  <si>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</si>
  <si>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</si>
  <si>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</si>
  <si>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</si>
  <si>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</si>
  <si>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</si>
  <si>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</si>
  <si>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</si>
  <si>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</si>
  <si>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</si>
  <si>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</si>
  <si>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</si>
  <si>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</si>
  <si>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</si>
  <si>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</si>
  <si>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</si>
  <si>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</si>
  <si>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</si>
  <si>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</si>
  <si>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</si>
  <si>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</si>
  <si>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</si>
  <si>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</si>
  <si>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</si>
  <si>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</si>
  <si>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</si>
  <si>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</si>
  <si>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</si>
  <si>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</si>
  <si>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</si>
  <si>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</si>
  <si>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</si>
  <si>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</si>
  <si>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</si>
  <si>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</si>
  <si>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</si>
  <si>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</si>
  <si>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</si>
  <si>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</si>
  <si>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</si>
  <si>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</si>
  <si>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</si>
  <si>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</si>
  <si>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</si>
  <si>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</si>
  <si>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</si>
  <si>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</si>
  <si>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</si>
  <si>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</si>
  <si>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</si>
  <si>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</si>
  <si>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</si>
  <si>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</si>
  <si>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</si>
  <si>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</si>
  <si>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</si>
  <si>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</si>
  <si>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</si>
  <si>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</si>
  <si>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</si>
  <si>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</si>
  <si>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</si>
  <si>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</si>
  <si>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</si>
  <si>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</si>
  <si>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</si>
  <si>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</si>
  <si>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</si>
  <si>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</si>
  <si>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</si>
  <si>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</si>
  <si>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</si>
  <si>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</si>
  <si>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</si>
  <si>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</si>
  <si>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</si>
  <si>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</si>
  <si>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</si>
  <si>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</si>
  <si>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</si>
  <si>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</si>
  <si>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</si>
  <si>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</si>
  <si>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</si>
  <si>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</si>
  <si>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</si>
  <si>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</si>
  <si>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</si>
  <si>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</si>
  <si>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</si>
  <si>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</si>
  <si>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</si>
  <si>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</si>
  <si>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</si>
  <si>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</si>
  <si>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</si>
  <si>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</si>
  <si>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</si>
  <si>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</si>
  <si>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</si>
  <si>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</si>
  <si>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</si>
  <si>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</si>
  <si>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</si>
  <si>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</si>
  <si>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</si>
  <si>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</si>
  <si>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</si>
  <si>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</si>
  <si>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</si>
  <si>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</si>
  <si>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</si>
  <si>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</si>
  <si>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</si>
  <si>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</si>
  <si>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</si>
  <si>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</si>
  <si>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</si>
  <si>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</si>
  <si>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</si>
  <si>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</si>
  <si>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</si>
  <si>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</si>
  <si>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</si>
  <si>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</si>
  <si>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</si>
  <si>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</si>
  <si>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</si>
  <si>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</si>
  <si>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</si>
  <si>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</si>
  <si>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</si>
  <si>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</si>
  <si>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</si>
  <si>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</si>
  <si>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</si>
  <si>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</si>
  <si>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</si>
  <si>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</si>
  <si>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</si>
  <si>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</si>
  <si>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</si>
  <si>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</si>
  <si>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</si>
  <si>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</si>
  <si>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</si>
  <si>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</si>
  <si>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</si>
  <si>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</si>
  <si>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</si>
  <si>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</si>
  <si>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</si>
  <si>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</si>
  <si>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</si>
  <si>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</si>
  <si>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</si>
  <si>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</si>
  <si>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</si>
  <si>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</si>
  <si>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</si>
  <si>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</si>
  <si>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</si>
  <si>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</si>
  <si>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</si>
  <si>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</si>
  <si>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</si>
  <si>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</si>
  <si>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</si>
  <si>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</si>
  <si>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</si>
  <si>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</si>
  <si>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</si>
  <si>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</si>
  <si>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</si>
  <si>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</si>
  <si>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</si>
  <si>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</si>
  <si>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</si>
  <si>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</si>
  <si>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</si>
  <si>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</si>
  <si>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</si>
  <si>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</si>
  <si>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</si>
  <si>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</si>
  <si>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</si>
  <si>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</si>
  <si>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</si>
  <si>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</si>
  <si>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</si>
  <si>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</si>
  <si>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</si>
  <si>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</si>
  <si>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</si>
  <si>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</si>
  <si>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</si>
  <si>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</si>
  <si>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</si>
  <si>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</si>
  <si>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</si>
  <si>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</si>
  <si>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</si>
  <si>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</si>
  <si>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</si>
  <si>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</si>
  <si>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</si>
  <si>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</si>
  <si>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</si>
  <si>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</si>
  <si>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</si>
  <si>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</si>
  <si>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</si>
  <si>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</si>
  <si>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</si>
  <si>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</si>
  <si>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</si>
  <si>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</si>
  <si>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</si>
  <si>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</si>
  <si>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</si>
  <si>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</si>
  <si>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</si>
  <si>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</si>
  <si>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</si>
  <si>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</si>
  <si>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</si>
  <si>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</si>
  <si>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</si>
  <si>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</si>
  <si>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</si>
  <si>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</si>
  <si>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</si>
  <si>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</si>
  <si>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</si>
  <si>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</si>
  <si>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</si>
  <si>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</si>
  <si>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</si>
  <si>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</si>
  <si>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</si>
  <si>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</si>
  <si>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</si>
  <si>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</si>
  <si>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</si>
  <si>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</si>
  <si>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</si>
  <si>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</si>
  <si>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</si>
  <si>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</si>
  <si>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</si>
  <si>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</si>
  <si>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</si>
  <si>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</si>
  <si>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</si>
  <si>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</si>
  <si>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</si>
  <si>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</si>
  <si>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</si>
  <si>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</si>
  <si>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</si>
  <si>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</si>
  <si>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</si>
  <si>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</si>
  <si>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</si>
  <si>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</si>
  <si>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</si>
  <si>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</si>
  <si>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</si>
  <si>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</si>
  <si>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</si>
  <si>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</si>
  <si>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</si>
  <si>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</si>
  <si>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</si>
  <si>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</si>
  <si>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</si>
  <si>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</si>
  <si>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</si>
  <si>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</si>
  <si>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</si>
  <si>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</si>
  <si>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</si>
  <si>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</si>
  <si>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</si>
  <si>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</si>
  <si>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</si>
  <si>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</si>
  <si>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</si>
  <si>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</si>
  <si>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</si>
  <si>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</si>
  <si>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</si>
  <si>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</si>
  <si>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</si>
  <si>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</si>
  <si>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</si>
  <si>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</si>
  <si>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</si>
  <si>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</si>
  <si>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</si>
  <si>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</si>
  <si>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</si>
  <si>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</si>
  <si>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</si>
  <si>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</si>
  <si>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</si>
  <si>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</si>
  <si>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</si>
  <si>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</si>
  <si>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</si>
  <si>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</si>
  <si>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</si>
  <si>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</si>
  <si>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</si>
  <si>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</si>
  <si>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</si>
  <si>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</si>
  <si>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</si>
  <si>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</si>
  <si>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</si>
  <si>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</si>
  <si>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</si>
  <si>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</si>
  <si>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</si>
  <si>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</si>
  <si>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</si>
  <si>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</si>
  <si>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</si>
  <si>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</si>
  <si>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</si>
  <si>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</si>
  <si>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</si>
  <si>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</si>
  <si>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</si>
  <si>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</si>
  <si>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</si>
  <si>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</si>
  <si>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</si>
  <si>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</si>
  <si>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</si>
  <si>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</si>
  <si>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</si>
  <si>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</si>
  <si>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</si>
  <si>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</si>
  <si>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</si>
  <si>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</si>
  <si>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</si>
  <si>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</si>
  <si>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</si>
  <si>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</si>
  <si>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</si>
  <si>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</si>
  <si>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</si>
  <si>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</si>
  <si>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</si>
  <si>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</si>
  <si>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</si>
  <si>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</si>
  <si>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</si>
  <si>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</si>
  <si>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</si>
  <si>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</si>
  <si>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</si>
  <si>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</si>
  <si>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</si>
  <si>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</si>
  <si>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</si>
  <si>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</si>
  <si>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</si>
  <si>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</si>
  <si>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</si>
  <si>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</si>
  <si>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</si>
  <si>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</si>
  <si>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</si>
  <si>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</si>
  <si>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</si>
  <si>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</si>
  <si>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</si>
  <si>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</si>
  <si>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</si>
  <si>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</si>
  <si>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</si>
  <si>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</si>
  <si>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</si>
  <si>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</si>
  <si>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</si>
  <si>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</si>
  <si>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</si>
  <si>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</si>
  <si>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</si>
  <si>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</si>
  <si>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</si>
  <si>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</si>
  <si>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</si>
  <si>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</si>
  <si>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</si>
  <si>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</si>
  <si>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</si>
  <si>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</si>
  <si>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</si>
  <si>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</si>
  <si>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</si>
  <si>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</si>
  <si>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</si>
  <si>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</si>
  <si>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</si>
  <si>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</si>
  <si>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</si>
  <si>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</si>
  <si>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</si>
  <si>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</si>
  <si>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</si>
  <si>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</si>
  <si>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</si>
  <si>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</si>
  <si>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</si>
  <si>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</si>
  <si>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</si>
  <si>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</si>
  <si>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</si>
  <si>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</si>
  <si>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</si>
  <si>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</si>
  <si>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</si>
  <si>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</si>
  <si>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</si>
  <si>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</si>
  <si>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</si>
  <si>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</si>
  <si>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</si>
  <si>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</si>
  <si>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</si>
  <si>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</si>
  <si>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</si>
  <si>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</si>
  <si>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</si>
  <si>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</si>
  <si>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</si>
  <si>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</si>
  <si>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</si>
  <si>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</si>
  <si>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</si>
  <si>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</si>
  <si>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</si>
  <si>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</si>
  <si>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</si>
  <si>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</si>
  <si>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</si>
  <si>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</si>
  <si>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</si>
  <si>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</si>
  <si>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</si>
  <si>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</si>
  <si>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</si>
  <si>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</si>
  <si>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</si>
  <si>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</si>
  <si>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</si>
  <si>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</si>
  <si>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</si>
  <si>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</si>
  <si>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</si>
  <si>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</si>
  <si>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</si>
  <si>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</si>
  <si>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</si>
  <si>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</si>
  <si>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</si>
  <si>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</si>
  <si>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</si>
  <si>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</si>
  <si>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</si>
  <si>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</si>
  <si>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</si>
  <si>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</si>
  <si>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</si>
  <si>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</si>
  <si>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</si>
  <si>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</si>
  <si>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</si>
  <si>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</si>
  <si>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</si>
  <si>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</si>
  <si>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</si>
  <si>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</si>
  <si>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</si>
  <si>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</si>
  <si>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</si>
  <si>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</si>
  <si>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</si>
  <si>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</si>
  <si>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</si>
  <si>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</si>
  <si>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</si>
  <si>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</si>
  <si>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</si>
  <si>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</si>
  <si>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</si>
  <si>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</si>
  <si>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</si>
  <si>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</si>
  <si>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</si>
  <si>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</si>
  <si>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</si>
  <si>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</si>
  <si>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</si>
  <si>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</si>
  <si>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</si>
  <si>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</si>
  <si>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</si>
  <si>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</si>
  <si>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</si>
  <si>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</si>
  <si>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</si>
  <si>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</si>
  <si>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</si>
  <si>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</si>
  <si>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</si>
  <si>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</si>
  <si>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</si>
  <si>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</si>
  <si>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</si>
  <si>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</si>
  <si>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</si>
  <si>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</si>
  <si>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</si>
  <si>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</si>
  <si>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</si>
  <si>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</si>
  <si>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</si>
  <si>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</si>
  <si>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</si>
  <si>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</si>
  <si>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</si>
  <si>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</si>
  <si>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</si>
  <si>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</si>
  <si>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</si>
  <si>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</si>
  <si>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</si>
  <si>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</si>
  <si>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</si>
  <si>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</si>
  <si>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</si>
  <si>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</si>
  <si>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</si>
  <si>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</si>
  <si>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</si>
  <si>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</si>
  <si>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</si>
  <si>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</si>
  <si>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</si>
  <si>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</si>
  <si>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</si>
  <si>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</si>
  <si>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</si>
  <si>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</si>
  <si>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</si>
  <si>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</si>
  <si>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</si>
  <si>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</si>
  <si>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</si>
  <si>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</si>
  <si>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</si>
  <si>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</si>
  <si>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</si>
  <si>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</si>
  <si>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</si>
  <si>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</si>
  <si>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</si>
  <si>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</si>
  <si>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</si>
  <si>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</si>
  <si>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</si>
  <si>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</si>
  <si>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</si>
  <si>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</si>
  <si>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</si>
  <si>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</si>
  <si>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</si>
  <si>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</si>
  <si>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</si>
  <si>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</si>
  <si>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</si>
  <si>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</si>
  <si>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</si>
  <si>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</si>
  <si>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</si>
  <si>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</si>
  <si>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</si>
  <si>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</si>
  <si>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</si>
  <si>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</si>
  <si>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</si>
  <si>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</si>
  <si>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</si>
  <si>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</si>
  <si>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</si>
  <si>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</si>
  <si>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</si>
  <si>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</si>
  <si>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</si>
  <si>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</si>
  <si>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</si>
  <si>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</si>
  <si>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</si>
  <si>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</si>
  <si>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</si>
  <si>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</si>
  <si>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</si>
  <si>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</si>
  <si>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</si>
  <si>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</si>
  <si>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</si>
  <si>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</si>
  <si>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</si>
  <si>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</si>
  <si>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</si>
  <si>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</si>
  <si>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</si>
  <si>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</si>
  <si>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</si>
  <si>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</si>
  <si>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</si>
  <si>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</si>
  <si>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</si>
  <si>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</si>
  <si>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</si>
  <si>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</si>
  <si>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</si>
  <si>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</si>
  <si>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</si>
  <si>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</si>
  <si>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</si>
  <si>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</si>
  <si>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</si>
  <si>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</si>
  <si>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</si>
  <si>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</si>
  <si>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</si>
  <si>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</si>
  <si>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</si>
  <si>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</si>
  <si>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</si>
  <si>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</si>
  <si>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</si>
  <si>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</si>
  <si>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</si>
  <si>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</si>
  <si>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</si>
  <si>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</si>
  <si>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</si>
  <si>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</si>
  <si>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</si>
  <si>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</si>
  <si>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</si>
  <si>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</si>
  <si>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</si>
  <si>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</si>
  <si>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</si>
  <si>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</si>
  <si>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</si>
  <si>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</si>
  <si>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</si>
  <si>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</si>
  <si>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</si>
  <si>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</si>
  <si>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</si>
  <si>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</si>
  <si>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</si>
  <si>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</si>
  <si>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</si>
  <si>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</si>
  <si>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</si>
  <si>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</si>
  <si>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</si>
  <si>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</si>
  <si>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</si>
  <si>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</si>
  <si>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</si>
  <si>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</si>
  <si>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</si>
  <si>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</si>
  <si>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</si>
  <si>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</si>
  <si>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</si>
  <si>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</si>
  <si>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</si>
  <si>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</si>
  <si>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</si>
  <si>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</si>
  <si>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</si>
  <si>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</si>
  <si>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</si>
  <si>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</si>
  <si>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</si>
  <si>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</si>
  <si>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</si>
  <si>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</si>
  <si>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</si>
  <si>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</si>
  <si>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</si>
  <si>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</si>
  <si>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</si>
  <si>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</si>
  <si>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</si>
  <si>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</si>
  <si>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</si>
  <si>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</si>
  <si>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</si>
  <si>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</si>
  <si>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</si>
  <si>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</si>
  <si>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</si>
  <si>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</si>
  <si>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</si>
  <si>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</si>
  <si>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</si>
  <si>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</si>
  <si>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</si>
  <si>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</si>
  <si>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</si>
  <si>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</si>
  <si>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</si>
  <si>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</si>
  <si>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</si>
  <si>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</si>
  <si>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</si>
  <si>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</si>
  <si>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</si>
  <si>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</si>
  <si>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</si>
  <si>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</si>
  <si>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</si>
  <si>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</si>
  <si>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</si>
  <si>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</si>
  <si>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</si>
  <si>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</si>
  <si>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</si>
  <si>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</si>
  <si>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</si>
  <si>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</si>
  <si>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</si>
  <si>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</si>
  <si>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</si>
  <si>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</si>
  <si>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</si>
  <si>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</si>
  <si>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</si>
  <si>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</si>
  <si>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</si>
  <si>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</si>
  <si>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</si>
  <si>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</si>
  <si>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</si>
  <si>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</si>
  <si>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</si>
  <si>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</si>
  <si>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</si>
  <si>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</si>
  <si>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</si>
  <si>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</si>
  <si>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</si>
  <si>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</si>
  <si>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</si>
  <si>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</si>
  <si>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</si>
  <si>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</si>
  <si>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</si>
  <si>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</si>
  <si>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</si>
  <si>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</si>
  <si>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</si>
  <si>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</si>
  <si>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</si>
  <si>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</si>
  <si>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</si>
  <si>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</si>
  <si>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</si>
  <si>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</si>
  <si>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</si>
  <si>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</si>
  <si>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</si>
  <si>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</si>
  <si>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</si>
  <si>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</si>
  <si>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</si>
  <si>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</si>
  <si>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</si>
  <si>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</si>
  <si>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</si>
  <si>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</si>
  <si>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</si>
  <si>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</si>
  <si>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</si>
  <si>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</si>
  <si>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</si>
  <si>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</si>
  <si>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</si>
  <si>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</si>
  <si>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</si>
  <si>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</si>
  <si>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</si>
  <si>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</si>
  <si>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</si>
  <si>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</si>
  <si>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</si>
  <si>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</si>
  <si>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</si>
  <si>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</si>
  <si>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</si>
  <si>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</si>
  <si>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</si>
  <si>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</si>
  <si>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</si>
  <si>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</si>
  <si>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</si>
  <si>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</si>
  <si>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</si>
  <si>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</si>
  <si>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</si>
  <si>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</si>
  <si>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</si>
  <si>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</si>
  <si>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</si>
  <si>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</si>
  <si>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</si>
  <si>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</si>
  <si>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</si>
  <si>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</si>
  <si>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</si>
  <si>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</si>
  <si>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</si>
  <si>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</si>
  <si>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</si>
  <si>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</si>
  <si>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</si>
  <si>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</si>
  <si>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</si>
  <si>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</si>
  <si>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</si>
  <si>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</si>
  <si>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</si>
  <si>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</si>
  <si>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</si>
  <si>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</si>
  <si>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</si>
  <si>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</si>
  <si>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</si>
  <si>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</si>
  <si>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</si>
  <si>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</si>
  <si>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</si>
  <si>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</si>
  <si>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</si>
  <si>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</si>
  <si>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</si>
  <si>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</si>
  <si>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</si>
  <si>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</si>
  <si>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</si>
  <si>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</si>
  <si>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</si>
  <si>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</si>
  <si>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</si>
  <si>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</si>
  <si>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</si>
  <si>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</si>
  <si>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</si>
  <si>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</si>
  <si>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</si>
  <si>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</si>
  <si>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</si>
  <si>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</si>
  <si>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</si>
  <si>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</si>
  <si>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</si>
  <si>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</si>
  <si>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</si>
  <si>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</si>
  <si>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</si>
  <si>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</si>
  <si>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</si>
  <si>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</si>
  <si>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</si>
  <si>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</si>
  <si>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</si>
  <si>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</si>
  <si>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</si>
  <si>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</si>
  <si>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</si>
  <si>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</si>
  <si>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</si>
  <si>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</si>
  <si>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</si>
  <si>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</si>
  <si>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</si>
  <si>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</si>
  <si>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</si>
  <si>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</si>
  <si>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</si>
  <si>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</si>
  <si>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</si>
  <si>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</si>
  <si>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</si>
  <si>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</si>
  <si>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</si>
  <si>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</si>
  <si>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</si>
  <si>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</si>
  <si>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</si>
  <si>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</si>
  <si>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</si>
  <si>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</si>
  <si>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</si>
  <si>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</si>
  <si>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</si>
  <si>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</si>
  <si>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</si>
  <si>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</si>
  <si>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</si>
  <si>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</si>
  <si>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</si>
  <si>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</si>
  <si>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</si>
  <si>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</si>
  <si>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</si>
  <si>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</si>
  <si>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</si>
  <si>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</si>
  <si>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</si>
  <si>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</si>
  <si>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</si>
  <si>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</si>
  <si>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</si>
  <si>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</si>
  <si>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</si>
  <si>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</si>
  <si>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</si>
  <si>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</si>
  <si>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</si>
  <si>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</si>
  <si>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</si>
  <si>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</si>
  <si>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</si>
  <si>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</si>
  <si>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</si>
  <si>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</si>
  <si>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</si>
  <si>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</si>
  <si>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</si>
  <si>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</si>
  <si>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</si>
  <si>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</si>
  <si>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</si>
  <si>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</si>
  <si>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</si>
  <si>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</si>
  <si>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</si>
  <si>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</si>
  <si>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</si>
  <si>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</si>
  <si>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</si>
  <si>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</si>
  <si>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</si>
  <si>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</si>
  <si>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</si>
  <si>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</si>
  <si>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</si>
  <si>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</si>
  <si>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</si>
  <si>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</si>
  <si>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</si>
  <si>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</si>
  <si>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</si>
  <si>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</si>
  <si>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</si>
  <si>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</si>
  <si>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</si>
  <si>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</si>
  <si>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</si>
  <si>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</si>
  <si>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</si>
  <si>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</si>
  <si>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</si>
  <si>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</si>
  <si>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</si>
  <si>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</si>
  <si>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</si>
  <si>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</si>
  <si>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</si>
  <si>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</si>
  <si>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</si>
  <si>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</si>
  <si>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</si>
  <si>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</si>
  <si>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</si>
  <si>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</si>
  <si>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</si>
  <si>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</si>
  <si>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</si>
  <si>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</si>
  <si>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</si>
  <si>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</si>
  <si>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</si>
  <si>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</si>
  <si>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</si>
  <si>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</si>
  <si>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</si>
  <si>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</si>
  <si>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</si>
  <si>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</si>
  <si>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</si>
  <si>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</si>
  <si>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</si>
  <si>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</si>
  <si>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</si>
  <si>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</si>
  <si>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</si>
  <si>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</si>
  <si>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</si>
  <si>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</si>
  <si>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</si>
  <si>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</si>
  <si>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</si>
  <si>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</si>
  <si>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</si>
  <si>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</si>
  <si>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</si>
  <si>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</si>
  <si>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</si>
  <si>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</si>
  <si>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</si>
  <si>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</si>
  <si>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</si>
  <si>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</si>
  <si>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</si>
  <si>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</si>
  <si>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</si>
  <si>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</si>
  <si>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</si>
  <si>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</si>
  <si>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</si>
  <si>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</si>
  <si>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</si>
  <si>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</si>
  <si>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</si>
  <si>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</si>
  <si>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</si>
  <si>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</si>
  <si>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</si>
  <si>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</si>
  <si>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</si>
  <si>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</si>
  <si>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</si>
  <si>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</si>
  <si>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</si>
  <si>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</si>
  <si>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</si>
  <si>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</si>
  <si>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</si>
  <si>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</si>
  <si>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</si>
  <si>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</si>
  <si>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</si>
  <si>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</si>
  <si>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</si>
  <si>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</si>
  <si>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</si>
  <si>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</si>
  <si>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</si>
  <si>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</si>
  <si>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</si>
  <si>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</si>
  <si>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</si>
  <si>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</si>
  <si>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</si>
  <si>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</si>
  <si>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</si>
  <si>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</si>
  <si>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</si>
  <si>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</si>
  <si>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</si>
  <si>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</si>
  <si>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</si>
  <si>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</si>
  <si>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</si>
  <si>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</si>
  <si>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</si>
  <si>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</si>
  <si>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</si>
  <si>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</si>
  <si>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</si>
  <si>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</si>
  <si>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</si>
  <si>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</si>
  <si>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</si>
  <si>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</si>
  <si>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</si>
  <si>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</si>
  <si>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</si>
  <si>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</si>
  <si>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</si>
  <si>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</si>
  <si>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</si>
  <si>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</si>
  <si>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</si>
  <si>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</si>
  <si>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</si>
  <si>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</si>
  <si>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</si>
  <si>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</si>
  <si>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</si>
  <si>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</si>
  <si>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</si>
  <si>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</si>
  <si>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</si>
  <si>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</si>
  <si>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</si>
  <si>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</si>
  <si>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</si>
  <si>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</si>
  <si>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</si>
  <si>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</si>
  <si>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</si>
  <si>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</si>
  <si>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</si>
  <si>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</si>
  <si>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</si>
  <si>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</si>
  <si>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</si>
  <si>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</si>
  <si>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</si>
  <si>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</si>
  <si>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</si>
  <si>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</si>
  <si>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</si>
  <si>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</si>
  <si>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</si>
  <si>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</si>
  <si>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</si>
  <si>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</si>
  <si>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</si>
  <si>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</si>
  <si>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</si>
  <si>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</si>
  <si>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</si>
  <si>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</si>
  <si>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</si>
  <si>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</si>
  <si>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</si>
  <si>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</si>
  <si>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</si>
  <si>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</si>
  <si>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</si>
  <si>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</si>
  <si>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</si>
  <si>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</si>
  <si>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</si>
  <si>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</si>
  <si>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</si>
  <si>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t>Bilanca</t>
  </si>
  <si>
    <t>NEPROFITNE ORGANIZACIJE</t>
  </si>
  <si>
    <t>Obrazac BIL-NPF</t>
  </si>
  <si>
    <t>AOP ozn. razdoblja:</t>
  </si>
  <si>
    <t>OIB:</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</si>
  <si>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</si>
  <si>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</si>
  <si>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</si>
  <si>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</si>
  <si>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</si>
  <si>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</si>
  <si>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</si>
  <si>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</si>
  <si>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</si>
  <si>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</si>
  <si>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</si>
  <si>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</si>
  <si>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</si>
  <si>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</si>
  <si>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</si>
  <si>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</si>
  <si>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</si>
  <si>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</si>
  <si>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</si>
  <si>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</si>
  <si>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</si>
  <si>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</si>
  <si>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</si>
  <si>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</si>
  <si>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</si>
  <si>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</si>
  <si>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</si>
  <si>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</si>
  <si>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</si>
  <si>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</si>
  <si>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</si>
  <si>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</si>
  <si>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</si>
  <si>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</si>
  <si>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</si>
  <si>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</si>
  <si>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</si>
  <si>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</si>
  <si>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</si>
  <si>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</si>
  <si>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</si>
  <si>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</si>
  <si>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</si>
  <si>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</si>
  <si>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</si>
  <si>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</si>
  <si>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</si>
  <si>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</si>
  <si>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</si>
  <si>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</si>
  <si>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</si>
  <si>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</si>
  <si>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</si>
  <si>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</si>
  <si>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</si>
  <si>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</si>
  <si>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</si>
  <si>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</si>
  <si>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</si>
  <si>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</si>
  <si>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</si>
  <si>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</si>
  <si>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</si>
  <si>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</si>
  <si>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</si>
  <si>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</si>
  <si>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</si>
  <si>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</si>
  <si>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</si>
  <si>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</si>
  <si>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</si>
  <si>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</si>
  <si>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</si>
  <si>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</si>
  <si>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</si>
  <si>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</si>
  <si>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</si>
  <si>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</si>
  <si>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</si>
  <si>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</si>
  <si>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</si>
  <si>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</si>
  <si>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</si>
  <si>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</si>
  <si>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</si>
  <si>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</si>
  <si>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</si>
  <si>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</si>
  <si>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</si>
  <si>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</si>
  <si>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</si>
  <si>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</si>
  <si>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</si>
  <si>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</si>
  <si>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</si>
  <si>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</si>
  <si>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</si>
  <si>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</si>
  <si>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</si>
  <si>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</si>
  <si>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</si>
  <si>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</si>
  <si>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</si>
  <si>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</si>
  <si>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</si>
  <si>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</si>
  <si>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</si>
  <si>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</si>
  <si>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</si>
  <si>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</si>
  <si>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</si>
  <si>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</si>
  <si>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</si>
  <si>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</si>
  <si>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</si>
  <si>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</si>
  <si>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</si>
  <si>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</si>
  <si>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</si>
  <si>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</si>
  <si>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</si>
  <si>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</si>
  <si>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</si>
  <si>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</si>
  <si>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</si>
  <si>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</si>
  <si>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</si>
  <si>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</si>
  <si>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</si>
  <si>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</si>
  <si>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</si>
  <si>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</si>
  <si>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</si>
  <si>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</si>
  <si>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</si>
  <si>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</si>
  <si>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</si>
  <si>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plaćenje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</si>
  <si>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</si>
  <si>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</si>
  <si>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</si>
  <si>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</si>
  <si>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</si>
  <si>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</si>
  <si>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</si>
  <si>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</si>
  <si>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</si>
  <si>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</si>
  <si>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</si>
  <si>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</si>
  <si>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</si>
  <si>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</si>
  <si>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</si>
  <si>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</si>
  <si>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</si>
  <si>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</si>
  <si>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</si>
  <si>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</si>
  <si>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</si>
  <si>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</si>
  <si>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</si>
  <si>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</si>
  <si>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</si>
  <si>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</si>
  <si>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</si>
  <si>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</si>
  <si>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</si>
  <si>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</si>
  <si>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</si>
  <si>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</si>
  <si>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</si>
  <si>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</si>
  <si>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</si>
  <si>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</si>
  <si>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</si>
  <si>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</si>
  <si>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</si>
  <si>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</si>
  <si>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</si>
  <si>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</si>
  <si>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</si>
  <si>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</si>
  <si>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</si>
  <si>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</si>
  <si>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</si>
  <si>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</si>
  <si>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</si>
  <si>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</si>
  <si>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</si>
  <si>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</si>
  <si>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</si>
  <si>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</si>
  <si>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</si>
  <si>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</si>
  <si>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</si>
  <si>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</si>
  <si>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</si>
  <si>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</si>
  <si>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</si>
  <si>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</si>
  <si>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</si>
  <si>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</si>
  <si>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</si>
  <si>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</si>
  <si>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</si>
  <si>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</si>
  <si>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</si>
  <si>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</si>
  <si>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</si>
  <si>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</si>
  <si>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</si>
  <si>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</si>
  <si>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</si>
  <si>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</si>
  <si>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</si>
  <si>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</si>
  <si>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</si>
  <si>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</si>
  <si>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</si>
  <si>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</si>
  <si>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</si>
  <si>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</si>
  <si>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</si>
  <si>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</si>
  <si>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</si>
  <si>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</si>
  <si>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</si>
  <si>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</si>
  <si>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</si>
  <si>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</si>
  <si>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</si>
  <si>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</si>
  <si>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</si>
  <si>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</si>
  <si>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</si>
  <si>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</si>
  <si>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</si>
  <si>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</si>
  <si>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</si>
  <si>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</si>
  <si>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</si>
  <si>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</si>
  <si>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</si>
  <si>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</si>
  <si>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</si>
  <si>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</si>
  <si>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</si>
  <si>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</si>
  <si>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</si>
  <si>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</si>
  <si>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</si>
  <si>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Adresa e pošte:</t>
  </si>
  <si>
    <t>Redni broj i rezultat kontrole</t>
  </si>
  <si>
    <t>Opis dodatne kontrole</t>
  </si>
  <si>
    <t>Kontrole ispravnosti / potpunosti podataka (moraju biti zadovoljene)</t>
  </si>
  <si>
    <t>1.</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</si>
  <si>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</si>
  <si>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2.</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</si>
  <si>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</si>
  <si>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3.</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</si>
  <si>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</si>
  <si>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4.</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</si>
  <si>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</si>
  <si>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5.</t>
  </si>
  <si>
    <t>Kod PR-RAS obrasca na godišnjoj razini AOP 143 u koloni prethodne godine (stanje novčanih sredstava na kraju razdoblja) mora biti jednak AOP oznaci 140 u koloni tekuće godine (stanje novčanih sredstava na početku godine) Dozvoljeno odstupanje zbog zaokruživanja je 1. Ova kontrola ne vrijedi u slučaju da je kolona prethodne godine nepopunjena.</t>
  </si>
  <si>
    <t>6.</t>
  </si>
  <si>
    <t>AOP oznake 136 i 137 u PR-RAS obrascu, ne mogu biti istovremeno popunjene (obveznik može iz prethodnih razdoblja imati ili preneseni višak ili preneseni manjak - ne oboje istovremeno). Ova kontrola vrijedi za obje kolone podataka.</t>
  </si>
  <si>
    <t>7.</t>
  </si>
  <si>
    <t>U obrascu Bilanca, AOP oznaka 001 i 145 moraju biti jednake u obje kolone podataka (dozvoljava se razlika od 1 kn zbog zaokruživanja).</t>
  </si>
  <si>
    <t>8.</t>
  </si>
  <si>
    <t>U bilanci, ako postoji Višak prihoda (AOP 199), Manjak prihoda (AOP 200) jednak je nuli (i obrnuto). Ako ovaj uvjet nije zadovoljen, nije ni ova kontrola.</t>
  </si>
  <si>
    <t>9.</t>
  </si>
  <si>
    <t>AOP oznaka 138 obrasca PR-RAS-NPF mora biti jednaka AOP oznaci 199 obrasca BIL. Isto tako, AOP oznaka 139 u obrascu PR-RAS-NPF mora biti jednaka AOP oznaci 200 u obrascu BIL. Kontrola vrijedi za obje godine pod uvjetom da je prethodna godina u obrascu PR-RAS popunjena, ako nije, onda vrijedi samo za tekuću godinu. Dozvoljeno odstupanje zbog zaokruživanja jednako je 1.</t>
  </si>
  <si>
    <t>10.</t>
  </si>
  <si>
    <t>Stanje novčanih sredstava na kraju razdoblja u Bilanci (AOP 075) mora biti jednako stanju novčanih sredstava na kraju razdoblja u PR-RAS obrascu (AOP 143). Kontrola vrijedi samo na godišnjoj razini za obje kolone podataka (osim ako u PR-RAS-u kolona prethodne godine nije popunjena).</t>
  </si>
  <si>
    <t>11.</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</si>
  <si>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</si>
  <si>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Kontrole upozorenja (kontrole koje vrijede samo u posebnim slučajevima ili samo upozoravaju na mogućnost pogreške prilikom unosa podataka)</t>
  </si>
  <si>
    <t>12.</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</si>
  <si>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</si>
  <si>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13.</t>
  </si>
  <si>
    <t>Upozorenje na sve iznose nula. Ova kontrola upozorava ako su svi iznosi nula, što može značiti i da je obrazac nepopunjen. Ako su stvarno svi iznosi nula - ovu kontrolu zanemarite.</t>
  </si>
  <si>
    <t>14.</t>
  </si>
  <si>
    <t>U obrascu PR-RAS, ako postoje zaposleni (AOP 145) tada moraju postojati i rashodi za zaposlene (AOP 045)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</si>
  <si>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Šifra općine / grada upisuje se prema standardnim troznamenkastim šiframa bez kontrolne znamenke. U ovom šifrarniku šifre su dane abecednim redom naziva naselja. U obrazac se upisuje samo šifra općine / grada, a šifra županije se automatski izračunava.</t>
  </si>
  <si>
    <t>Šifra</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</si>
  <si>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</si>
  <si>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</si>
  <si>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</si>
  <si>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</si>
  <si>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</si>
  <si>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</si>
  <si>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</si>
  <si>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</si>
  <si>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</si>
  <si>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</si>
  <si>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</si>
  <si>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</si>
  <si>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</si>
  <si>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</si>
  <si>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</si>
  <si>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</si>
  <si>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</si>
  <si>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</si>
  <si>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</si>
  <si>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</si>
  <si>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</si>
  <si>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</si>
  <si>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</si>
  <si>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</si>
  <si>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</si>
  <si>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</si>
  <si>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</si>
  <si>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</si>
  <si>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</si>
  <si>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</si>
  <si>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</si>
  <si>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</si>
  <si>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</si>
  <si>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</si>
  <si>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</si>
  <si>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</si>
  <si>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</si>
  <si>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</si>
  <si>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</si>
  <si>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</si>
  <si>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</si>
  <si>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</si>
  <si>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</si>
  <si>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</si>
  <si>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</si>
  <si>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</si>
  <si>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</si>
  <si>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</si>
  <si>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</si>
  <si>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</si>
  <si>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</si>
  <si>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</si>
  <si>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</si>
  <si>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</si>
  <si>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</si>
  <si>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</si>
  <si>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</si>
  <si>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</si>
  <si>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</si>
  <si>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</si>
  <si>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</si>
  <si>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</si>
  <si>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</si>
  <si>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</si>
  <si>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</si>
  <si>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</si>
  <si>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</si>
  <si>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</si>
  <si>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</si>
  <si>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</si>
  <si>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</si>
  <si>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</si>
  <si>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</si>
  <si>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</si>
  <si>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</si>
  <si>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</si>
  <si>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</si>
  <si>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</si>
  <si>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</si>
  <si>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</si>
  <si>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</si>
  <si>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</si>
  <si>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</si>
  <si>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</si>
  <si>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</si>
  <si>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</si>
  <si>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</si>
  <si>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</si>
  <si>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</si>
  <si>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</si>
  <si>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</si>
  <si>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</si>
  <si>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</si>
  <si>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</si>
  <si>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</si>
  <si>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</si>
  <si>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</si>
  <si>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</si>
  <si>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</si>
  <si>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</si>
  <si>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</si>
  <si>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</si>
  <si>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</si>
  <si>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</si>
  <si>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</si>
  <si>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</si>
  <si>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</si>
  <si>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</si>
  <si>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</si>
  <si>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</si>
  <si>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</si>
  <si>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</si>
  <si>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</si>
  <si>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</si>
  <si>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</si>
  <si>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</si>
  <si>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</si>
  <si>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</si>
  <si>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</si>
  <si>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</si>
  <si>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</si>
  <si>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</si>
  <si>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</si>
  <si>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</si>
  <si>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</si>
  <si>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</si>
  <si>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</si>
  <si>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</si>
  <si>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</si>
  <si>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</si>
  <si>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</si>
  <si>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</si>
  <si>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</si>
  <si>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</si>
  <si>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</si>
  <si>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</si>
  <si>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</si>
  <si>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</si>
  <si>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</si>
  <si>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</si>
  <si>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</si>
  <si>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</si>
  <si>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</si>
  <si>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</si>
  <si>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</si>
  <si>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</si>
  <si>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</si>
  <si>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</si>
  <si>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</si>
  <si>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</si>
  <si>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</si>
  <si>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</si>
  <si>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</si>
  <si>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</si>
  <si>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</si>
  <si>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</si>
  <si>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</si>
  <si>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</si>
  <si>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</si>
  <si>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</si>
  <si>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</si>
  <si>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</si>
  <si>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</si>
  <si>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</si>
  <si>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</si>
  <si>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</si>
  <si>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</si>
  <si>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</si>
  <si>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</si>
  <si>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</si>
  <si>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</si>
  <si>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</si>
  <si>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</si>
  <si>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</si>
  <si>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</si>
  <si>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</si>
  <si>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</si>
  <si>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</si>
  <si>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</si>
  <si>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</si>
  <si>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</si>
  <si>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</si>
  <si>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</si>
  <si>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</si>
  <si>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</si>
  <si>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</si>
  <si>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</si>
  <si>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</si>
  <si>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</si>
  <si>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</si>
  <si>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</si>
  <si>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</si>
  <si>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</si>
  <si>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</si>
  <si>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</si>
  <si>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</si>
  <si>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</si>
  <si>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</si>
  <si>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</si>
  <si>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</si>
  <si>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</si>
  <si>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</si>
  <si>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</si>
  <si>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</si>
  <si>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</si>
  <si>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</si>
  <si>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</si>
  <si>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</si>
  <si>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</si>
  <si>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</si>
  <si>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</si>
  <si>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</si>
  <si>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</si>
  <si>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</si>
  <si>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</si>
  <si>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</si>
  <si>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</si>
  <si>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</si>
  <si>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</si>
  <si>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</si>
  <si>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</si>
  <si>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</si>
  <si>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</si>
  <si>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</si>
  <si>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</si>
  <si>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</si>
  <si>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</si>
  <si>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</si>
  <si>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</si>
  <si>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</si>
  <si>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</si>
  <si>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</si>
  <si>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</si>
  <si>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</si>
  <si>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</si>
  <si>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</si>
  <si>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</si>
  <si>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</si>
  <si>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</si>
  <si>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</si>
  <si>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</si>
  <si>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</si>
  <si>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</si>
  <si>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</si>
  <si>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</si>
  <si>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</si>
  <si>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</si>
  <si>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</si>
  <si>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</si>
  <si>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</si>
  <si>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</si>
  <si>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</si>
  <si>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</si>
  <si>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</si>
  <si>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</si>
  <si>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</si>
  <si>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</si>
  <si>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</si>
  <si>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</si>
  <si>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</si>
  <si>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</si>
  <si>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</si>
  <si>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</si>
  <si>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</si>
  <si>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</si>
  <si>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</si>
  <si>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</si>
  <si>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</si>
  <si>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</si>
  <si>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</si>
  <si>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</si>
  <si>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</si>
  <si>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</si>
  <si>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</si>
  <si>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</si>
  <si>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</si>
  <si>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</si>
  <si>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</si>
  <si>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</si>
  <si>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</si>
  <si>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</si>
  <si>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</si>
  <si>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</si>
  <si>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</si>
  <si>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</si>
  <si>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</si>
  <si>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</si>
  <si>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</si>
  <si>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</si>
  <si>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</si>
  <si>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</si>
  <si>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</si>
  <si>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</si>
  <si>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</si>
  <si>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</si>
  <si>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</si>
  <si>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</si>
  <si>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</si>
  <si>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</si>
  <si>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</si>
  <si>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</si>
  <si>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</si>
  <si>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</si>
  <si>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</si>
  <si>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</si>
  <si>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</si>
  <si>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</si>
  <si>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</si>
  <si>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</si>
  <si>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</si>
  <si>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</si>
  <si>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</si>
  <si>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</si>
  <si>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</si>
  <si>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</si>
  <si>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</si>
  <si>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</si>
  <si>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</si>
  <si>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</si>
  <si>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</si>
  <si>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</si>
  <si>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</si>
  <si>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</si>
  <si>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</si>
  <si>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</si>
  <si>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</si>
  <si>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</si>
  <si>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</si>
  <si>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</si>
  <si>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</si>
  <si>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</si>
  <si>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</si>
  <si>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</si>
  <si>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</si>
  <si>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</si>
  <si>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</si>
  <si>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</si>
  <si>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</si>
  <si>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</si>
  <si>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</si>
  <si>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</si>
  <si>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</si>
  <si>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</si>
  <si>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</si>
  <si>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</si>
  <si>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</si>
  <si>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</si>
  <si>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</si>
  <si>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</si>
  <si>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</si>
  <si>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</si>
  <si>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</si>
  <si>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</si>
  <si>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</si>
  <si>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</si>
  <si>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</si>
  <si>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</si>
  <si>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</si>
  <si>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</si>
  <si>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</si>
  <si>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</si>
  <si>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</si>
  <si>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</si>
  <si>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</si>
  <si>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</si>
  <si>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</si>
  <si>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</si>
  <si>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</si>
  <si>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</si>
  <si>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</si>
  <si>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</si>
  <si>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</si>
  <si>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</si>
  <si>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</si>
  <si>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</si>
  <si>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</si>
  <si>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</si>
  <si>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</si>
  <si>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</si>
  <si>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</si>
  <si>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</si>
  <si>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</si>
  <si>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</si>
  <si>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</si>
  <si>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</si>
  <si>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</si>
  <si>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</si>
  <si>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</si>
  <si>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</si>
  <si>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</si>
  <si>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</si>
  <si>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</si>
  <si>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</si>
  <si>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</si>
  <si>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</si>
  <si>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</si>
  <si>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</si>
  <si>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</si>
  <si>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</si>
  <si>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</si>
  <si>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</si>
  <si>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</si>
  <si>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</si>
  <si>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</si>
  <si>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</si>
  <si>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</si>
  <si>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</si>
  <si>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</si>
  <si>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</si>
  <si>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</si>
  <si>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</si>
  <si>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</si>
  <si>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</si>
  <si>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</si>
  <si>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</si>
  <si>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</si>
  <si>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</si>
  <si>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</si>
  <si>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</si>
  <si>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</si>
  <si>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</si>
  <si>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</si>
  <si>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</si>
  <si>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</si>
  <si>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</si>
  <si>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</si>
  <si>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</si>
  <si>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</si>
  <si>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</si>
  <si>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</si>
  <si>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</si>
  <si>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</si>
  <si>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</si>
  <si>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</si>
  <si>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</si>
  <si>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</si>
  <si>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</si>
  <si>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</si>
  <si>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</si>
  <si>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</si>
  <si>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</si>
  <si>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</si>
  <si>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</si>
  <si>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</si>
  <si>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</si>
  <si>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</si>
  <si>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</si>
  <si>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</si>
  <si>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</si>
  <si>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</si>
  <si>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</si>
  <si>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</si>
  <si>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</si>
  <si>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</si>
  <si>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</si>
  <si>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</si>
  <si>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</si>
  <si>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</si>
  <si>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</si>
  <si>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</si>
  <si>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</si>
  <si>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</si>
  <si>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</si>
  <si>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</si>
  <si>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</si>
  <si>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</si>
  <si>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</si>
  <si>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</si>
  <si>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</si>
  <si>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</si>
  <si>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</si>
  <si>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</si>
  <si>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</si>
  <si>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</si>
  <si>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</si>
  <si>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</si>
  <si>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</si>
  <si>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</si>
  <si>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</si>
  <si>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</si>
  <si>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</si>
  <si>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</si>
  <si>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</si>
  <si>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</si>
  <si>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</si>
  <si>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</si>
  <si>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</si>
  <si>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</si>
  <si>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</si>
  <si>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</si>
  <si>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</si>
  <si>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</si>
  <si>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</si>
  <si>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</si>
  <si>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</si>
  <si>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</si>
  <si>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</si>
  <si>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</si>
  <si>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</si>
  <si>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</si>
  <si>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</si>
  <si>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</si>
  <si>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</si>
  <si>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</si>
  <si>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</si>
  <si>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</si>
  <si>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</si>
  <si>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</si>
  <si>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</si>
  <si>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</si>
  <si>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</si>
  <si>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</si>
  <si>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</si>
  <si>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</si>
  <si>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</si>
  <si>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</si>
  <si>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</si>
  <si>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</si>
  <si>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</si>
  <si>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</si>
  <si>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</si>
  <si>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</si>
  <si>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</si>
  <si>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</si>
  <si>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</si>
  <si>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</si>
  <si>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</si>
  <si>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</si>
  <si>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</si>
  <si>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</si>
  <si>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</si>
  <si>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</si>
  <si>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</si>
  <si>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</si>
  <si>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</si>
  <si>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</si>
  <si>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</si>
  <si>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</si>
  <si>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</si>
  <si>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</si>
  <si>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</si>
  <si>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</si>
  <si>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</si>
  <si>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</si>
  <si>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</si>
  <si>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</si>
  <si>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</si>
  <si>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</si>
  <si>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</si>
  <si>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</si>
  <si>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</si>
  <si>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</si>
  <si>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</si>
  <si>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</si>
  <si>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</si>
  <si>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Od 1. siječnja 2009. godine svi izvještaji predaju se prema novom šifrarniku djelatnosti (NKD 2007). U nastavku je dan popis šifri djelatnosti prema NKD-u 2007.</t>
  </si>
  <si>
    <t>Opis šifre djelatnosti</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</si>
  <si>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</si>
  <si>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</si>
  <si>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</si>
  <si>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1.0.0.</t>
  </si>
  <si>
    <t>Novi obrazac, prikuplja se prvi puta za razdoblje 2008-06.</t>
  </si>
  <si>
    <t>1.0.1.</t>
  </si>
  <si>
    <t>Ispravljen krivi izračun kontrolnog broja kod verzije 1.0.0.</t>
  </si>
  <si>
    <t>1.0.2.</t>
  </si>
  <si>
    <t>Dodana je nova kontrola - da AOP oznake 128 i 129 ne mogu biti istovremeno različite od nule (obveznik može imati ili preneseni višak - ili preneseni manjak iz prethodnog razdoblja), tj. barem jedan od njih mora biti nula.</t>
  </si>
  <si>
    <t>1.5.0.</t>
  </si>
  <si>
    <t>Obrazac PR-RAS-NPF i BIL objedinjeni u jednu Excel datoteku. Primjena NKD-a 2007 umjesto NKD-a 2002. Promjena Referentne stranice (zajednička za PR-RAS i Bilancu).</t>
  </si>
  <si>
    <t>1.5.1.</t>
  </si>
  <si>
    <t>Ispravljena kontrola da početno stanje sredstava u tekućoj godini mora biti isto stanju na kraju prethodne. Po novome vrijedi samo ako je prethodna godina popunjena. U slučaju da nije, kontrola se zanemaruje.</t>
  </si>
  <si>
    <t>1.5.2.</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</si>
  <si>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</si>
  <si>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</si>
  <si>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</si>
  <si>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1.5.4.</t>
  </si>
  <si>
    <t>Ispravljena kontrola upozorenja na broj zaposlenih (da je veći od 1000 kada to i nije).</t>
  </si>
  <si>
    <t>2.0.0.</t>
  </si>
  <si>
    <t>Excel datoteka prilagođena je novom obrascu BIL pa su shodno tome promijenjene i dorađene kontrole. OIB postao obvezan podatak.</t>
  </si>
  <si>
    <t>2.0.1.</t>
  </si>
  <si>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</si>
  <si>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</si>
  <si>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</si>
  <si>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2.0.3.</t>
  </si>
  <si>
    <t>Dodano razdoblje 2010-12.</t>
  </si>
  <si>
    <t>2.0.4.</t>
  </si>
  <si>
    <t>Dodano razdoblje 2011-12.</t>
  </si>
  <si>
    <t>2.0.5.</t>
  </si>
  <si>
    <t>Omogućena predaja obrasca s svim nulama u AOP pozicijama i predaja obrazaca stranih predstavništava u Republici Hrvatskoj koja nemaju djelatnost i matični broj..</t>
  </si>
  <si>
    <t>2.0.6.</t>
  </si>
  <si>
    <t>Ispraljen pogrešan tekst da postoje upozorenja na obrascu Bilanca kada upozorenja nije bilo.</t>
  </si>
  <si>
    <t>2.0.7.</t>
  </si>
  <si>
    <t>Omogućen je unos za razdoblje 2012-12.</t>
  </si>
  <si>
    <t>2.0.8.</t>
  </si>
  <si>
    <t>Omogućen je unos za razdoblje 2013-12.</t>
  </si>
  <si>
    <t>3.0.0.</t>
  </si>
  <si>
    <t>S obzirom da je izmijenjen PR-RAS-NPF obrazac za 2'14. godinu, datoteka je prerađena prema novom obrascu, promijenjene su kontrole prema novom obrascu, a Bilanca ostaje ista. Dodano je novo razdoblje.</t>
  </si>
  <si>
    <t>3.0.1.</t>
  </si>
  <si>
    <t>Ispravak kontrole upozorenja na broj radnika</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</si>
</sst>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0000000"/>
    <numFmt numFmtId="165" formatCode="000"/>
    <numFmt numFmtId="166" formatCode="0000000"/>
    <numFmt numFmtId="167" formatCode="#,##0.0"/>
  </numFmts>
  <fonts count="100">
    <font>
      <sz val="10"/>
      <name val="Arial"/>
      <family val="2"/>
    </font>
    <font>
      <sz val="10"/>
      <color indexed="8"/>
      <name val="MS Sans Serif"/>
      <family val="2"/>
    </font>
    <font>
      <sz val="9"/>
      <name val="Arial"/>
      <family val="2"/>
    </font>
    <font>
      <sz val="10"/>
      <color indexed="8"/>
      <name val="Arial"/>
      <family val="2"/>
    </font>
    <font>
      <b/>
      <sz val="10"/>
      <color indexed="18"/>
      <name val="Arial"/>
      <family val="2"/>
    </font>
    <font>
      <b/>
      <sz val="10"/>
      <color indexed="9"/>
      <name val="Arial"/>
      <family val="2"/>
    </font>
    <font>
      <u val="single"/>
      <sz val="10"/>
      <color indexed="12"/>
      <name val="Arial"/>
      <family val="2"/>
    </font>
    <font>
      <b/>
      <sz val="14"/>
      <color indexed="56"/>
      <name val="Arial"/>
      <family val="2"/>
    </font>
    <font>
      <b/>
      <sz val="14"/>
      <color indexed="10"/>
      <name val="Arial"/>
      <family val="2"/>
    </font>
    <font>
      <b/>
      <sz val="10"/>
      <color indexed="56"/>
      <name val="Arial"/>
      <family val="2"/>
    </font>
    <font>
      <i/>
      <sz val="14"/>
      <color indexed="12"/>
      <name val="Times New Roman"/>
      <family val="1"/>
    </font>
    <font>
      <i/>
      <sz val="8"/>
      <color indexed="12"/>
      <name val="Times New Roman"/>
      <family val="1"/>
    </font>
    <font>
      <i/>
      <sz val="14"/>
      <name val="Times New Roman"/>
      <family val="1"/>
    </font>
    <font>
      <b/>
      <sz val="10"/>
      <color indexed="12"/>
      <name val="Arial"/>
      <family val="2"/>
    </font>
    <font>
      <b/>
      <i/>
      <sz val="14"/>
      <name val="Times New Roman"/>
      <family val="1"/>
    </font>
    <font>
      <b/>
      <sz val="10"/>
      <name val="Arial"/>
      <family val="2"/>
    </font>
    <font>
      <b/>
      <sz val="14"/>
      <color indexed="9"/>
      <name val="Arial"/>
      <family val="2"/>
    </font>
    <font>
      <b/>
      <sz val="11"/>
      <color indexed="56"/>
      <name val="Arial"/>
      <family val="2"/>
    </font>
    <font>
      <sz val="10"/>
      <color indexed="56"/>
      <name val="Arial"/>
      <family val="2"/>
    </font>
    <font>
      <b/>
      <sz val="10"/>
      <color indexed="10"/>
      <name val="Arial"/>
      <family val="2"/>
    </font>
    <font>
      <sz val="10"/>
      <color indexed="10"/>
      <name val="Arial"/>
      <family val="2"/>
    </font>
    <font>
      <sz val="10"/>
      <color indexed="12"/>
      <name val="Arial"/>
      <family val="2"/>
    </font>
    <font>
      <b/>
      <sz val="19"/>
      <color indexed="56"/>
      <name val="Arial"/>
      <family val="2"/>
    </font>
    <font>
      <b/>
      <sz val="16"/>
      <color indexed="56"/>
      <name val="Arial"/>
      <family val="2"/>
    </font>
    <font>
      <b/>
      <sz val="12"/>
      <color indexed="56"/>
      <name val="Arial"/>
      <family val="2"/>
    </font>
    <font>
      <b/>
      <sz val="8"/>
      <color indexed="56"/>
      <name val="Arial"/>
      <family val="2"/>
    </font>
    <font>
      <b/>
      <sz val="12"/>
      <name val="Arial"/>
      <family val="2"/>
    </font>
    <font>
      <b/>
      <sz val="10"/>
      <color indexed="56"/>
      <name val="Arial CE"/>
      <family val="2"/>
    </font>
    <font>
      <sz val="9"/>
      <color indexed="56"/>
      <name val="Arial"/>
      <family val="2"/>
    </font>
    <font>
      <sz val="12"/>
      <name val="Arial"/>
      <family val="2"/>
    </font>
    <font>
      <b/>
      <sz val="10"/>
      <color indexed="22"/>
      <name val="Arial"/>
      <family val="2"/>
    </font>
    <font>
      <sz val="10"/>
      <name val="Arial CE"/>
      <family val="2"/>
    </font>
    <font>
      <b/>
      <sz val="14"/>
      <color indexed="56"/>
      <name val="Arial Black"/>
      <family val="2"/>
    </font>
    <font>
      <b/>
      <sz val="12"/>
      <name val="Arial CE"/>
      <family val="2"/>
    </font>
    <font>
      <b/>
      <sz val="12"/>
      <color indexed="56"/>
      <name val="Arial Black"/>
      <family val="2"/>
    </font>
    <font>
      <b/>
      <sz val="12"/>
      <color indexed="9"/>
      <name val="Arial CE"/>
      <family val="2"/>
    </font>
    <font>
      <b/>
      <sz val="10"/>
      <name val="Arial CE"/>
      <family val="2"/>
    </font>
    <font>
      <b/>
      <sz val="10"/>
      <color indexed="16"/>
      <name val="Arial CE"/>
      <family val="2"/>
    </font>
    <font>
      <b/>
      <vertAlign val="superscript"/>
      <sz val="10"/>
      <color indexed="56"/>
      <name val="Arial CE"/>
      <family val="2"/>
    </font>
    <font>
      <sz val="10"/>
      <color indexed="56"/>
      <name val="Arial CE"/>
      <family val="2"/>
    </font>
    <font>
      <sz val="8"/>
      <color indexed="22"/>
      <name val="Arial CE"/>
      <family val="2"/>
    </font>
    <font>
      <sz val="8"/>
      <color indexed="22"/>
      <name val="Arial"/>
      <family val="2"/>
    </font>
    <font>
      <b/>
      <sz val="10"/>
      <color indexed="9"/>
      <name val="Arial CE"/>
      <family val="2"/>
    </font>
    <font>
      <b/>
      <sz val="10"/>
      <color indexed="22"/>
      <name val="Arial CE"/>
      <family val="2"/>
    </font>
    <font>
      <b/>
      <sz val="12"/>
      <color indexed="9"/>
      <name val="Arial Black"/>
      <family val="2"/>
    </font>
    <font>
      <b/>
      <sz val="8"/>
      <color indexed="9"/>
      <name val="Arial CE"/>
      <family val="2"/>
    </font>
    <font>
      <sz val="10"/>
      <color indexed="8"/>
      <name val="Arial CE"/>
      <family val="2"/>
    </font>
    <font>
      <b/>
      <sz val="10"/>
      <color indexed="43"/>
      <name val="Arial"/>
      <family val="2"/>
    </font>
    <font>
      <sz val="9"/>
      <color indexed="8"/>
      <name val="Arial"/>
      <family val="2"/>
    </font>
    <font>
      <sz val="8"/>
      <name val="Arial"/>
      <family val="2"/>
    </font>
    <font>
      <b/>
      <sz val="8"/>
      <color indexed="9"/>
      <name val="Arial"/>
      <family val="2"/>
    </font>
    <font>
      <b/>
      <sz val="10"/>
      <color indexed="16"/>
      <name val="Arial"/>
      <family val="2"/>
    </font>
    <font>
      <b/>
      <sz val="8"/>
      <color indexed="8"/>
      <name val="Tahoma"/>
      <family val="2"/>
    </font>
    <font>
      <sz val="8"/>
      <color indexed="8"/>
      <name val="Tahoma"/>
      <family val="2"/>
    </font>
    <font>
      <sz val="8"/>
      <color indexed="8"/>
      <name val="Arial CE"/>
      <family val="2"/>
    </font>
    <font>
      <b/>
      <sz val="18"/>
      <color indexed="56"/>
      <name val="Arial Black"/>
      <family val="2"/>
    </font>
    <font>
      <b/>
      <sz val="14"/>
      <color indexed="56"/>
      <name val="Arial CE"/>
      <family val="2"/>
    </font>
    <font>
      <b/>
      <sz val="11"/>
      <color indexed="9"/>
      <name val="Arial CE"/>
      <family val="2"/>
    </font>
    <font>
      <b/>
      <sz val="9"/>
      <color indexed="8"/>
      <name val="Arial"/>
      <family val="2"/>
    </font>
    <font>
      <b/>
      <sz val="9"/>
      <name val="Arial"/>
      <family val="2"/>
    </font>
    <font>
      <b/>
      <sz val="8"/>
      <color indexed="18"/>
      <name val="Arial"/>
      <family val="2"/>
    </font>
    <font>
      <sz val="8"/>
      <color indexed="56"/>
      <name val="Arial"/>
      <family val="2"/>
    </font>
    <font>
      <b/>
      <sz val="9"/>
      <color indexed="56"/>
      <name val="Arial CE"/>
      <family val="2"/>
    </font>
    <font>
      <b/>
      <sz val="9"/>
      <color indexed="56"/>
      <name val="Arial"/>
      <family val="2"/>
    </font>
    <font>
      <b/>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56"/>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23"/>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8"/>
      </left>
      <right style="thin">
        <color indexed="9"/>
      </right>
      <top>
        <color indexed="63"/>
      </top>
      <bottom style="thin">
        <color indexed="8"/>
      </bottom>
    </border>
    <border>
      <left style="thin">
        <color indexed="9"/>
      </left>
      <right style="thin">
        <color indexed="9"/>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hair">
        <color indexed="8"/>
      </right>
      <top style="hair">
        <color indexed="8"/>
      </top>
      <bottom style="hair">
        <color indexed="8"/>
      </bottom>
    </border>
    <border>
      <left style="thin">
        <color indexed="8"/>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style="thin">
        <color indexed="8"/>
      </bottom>
    </border>
    <border>
      <left style="thin">
        <color indexed="8"/>
      </left>
      <right style="thin">
        <color indexed="9"/>
      </right>
      <top>
        <color indexed="63"/>
      </top>
      <bottom>
        <color indexed="63"/>
      </bottom>
    </border>
    <border>
      <left style="thin">
        <color indexed="9"/>
      </left>
      <right style="thin">
        <color indexed="9"/>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9"/>
      </left>
      <right style="thin">
        <color indexed="8"/>
      </right>
      <top>
        <color indexed="63"/>
      </top>
      <bottom style="thin">
        <color indexed="8"/>
      </bottom>
    </border>
    <border>
      <left style="hair">
        <color indexed="8"/>
      </left>
      <right style="thin">
        <color indexed="8"/>
      </right>
      <top style="hair">
        <color indexed="8"/>
      </top>
      <bottom style="hair">
        <color indexed="8"/>
      </bottom>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ck">
        <color indexed="56"/>
      </bottom>
    </border>
    <border>
      <left style="thick">
        <color indexed="56"/>
      </left>
      <right style="thick">
        <color indexed="56"/>
      </right>
      <top style="thick">
        <color indexed="56"/>
      </top>
      <bottom style="thick">
        <color indexed="56"/>
      </bottom>
    </border>
    <border>
      <left style="thin">
        <color indexed="8"/>
      </left>
      <right style="thin">
        <color indexed="8"/>
      </right>
      <top style="thick">
        <color indexed="56"/>
      </top>
      <bottom>
        <color indexed="63"/>
      </bottom>
    </border>
    <border>
      <left style="thin">
        <color indexed="8"/>
      </left>
      <right>
        <color indexed="63"/>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thin">
        <color indexed="8"/>
      </top>
      <bottom style="thin">
        <color indexed="9"/>
      </bottom>
    </border>
    <border>
      <left style="hair">
        <color indexed="8"/>
      </left>
      <right>
        <color indexed="63"/>
      </right>
      <top style="thin">
        <color indexed="8"/>
      </top>
      <bottom style="hair">
        <color indexed="8"/>
      </bottom>
    </border>
    <border>
      <left style="hair">
        <color indexed="8"/>
      </left>
      <right>
        <color indexed="63"/>
      </right>
      <top style="hair">
        <color indexed="8"/>
      </top>
      <bottom style="thin">
        <color indexed="8"/>
      </bottom>
    </border>
    <border>
      <left>
        <color indexed="63"/>
      </left>
      <right style="medium">
        <color indexed="8"/>
      </right>
      <top>
        <color indexed="63"/>
      </top>
      <bottom>
        <color indexed="63"/>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9"/>
      </left>
      <right style="thin">
        <color indexed="9"/>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0" fillId="20" borderId="1" applyNumberFormat="0" applyFont="0" applyAlignment="0" applyProtection="0"/>
    <xf numFmtId="0" fontId="84" fillId="21" borderId="0" applyNumberFormat="0" applyBorder="0" applyAlignment="0" applyProtection="0"/>
    <xf numFmtId="0" fontId="6" fillId="0" borderId="0" applyNumberFormat="0" applyFill="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5" fillId="28" borderId="2" applyNumberFormat="0" applyAlignment="0" applyProtection="0"/>
    <xf numFmtId="0" fontId="86" fillId="28" borderId="3" applyNumberFormat="0" applyAlignment="0" applyProtection="0"/>
    <xf numFmtId="0" fontId="87" fillId="29" borderId="0" applyNumberFormat="0" applyBorder="0" applyAlignment="0" applyProtection="0"/>
    <xf numFmtId="0" fontId="88" fillId="0" borderId="0" applyNumberFormat="0" applyFill="0" applyBorder="0" applyAlignment="0" applyProtection="0"/>
    <xf numFmtId="0" fontId="89" fillId="0" borderId="4" applyNumberFormat="0" applyFill="0" applyAlignment="0" applyProtection="0"/>
    <xf numFmtId="0" fontId="90" fillId="0" borderId="5" applyNumberFormat="0" applyFill="0" applyAlignment="0" applyProtection="0"/>
    <xf numFmtId="0" fontId="91" fillId="0" borderId="6" applyNumberFormat="0" applyFill="0" applyAlignment="0" applyProtection="0"/>
    <xf numFmtId="0" fontId="91" fillId="0" borderId="0" applyNumberFormat="0" applyFill="0" applyBorder="0" applyAlignment="0" applyProtection="0"/>
    <xf numFmtId="0" fontId="92"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3" fillId="0" borderId="0">
      <alignment/>
      <protection/>
    </xf>
    <xf numFmtId="9" fontId="0" fillId="0" borderId="0" applyFill="0" applyBorder="0" applyAlignment="0" applyProtection="0"/>
    <xf numFmtId="0" fontId="93" fillId="0" borderId="7" applyNumberFormat="0" applyFill="0" applyAlignment="0" applyProtection="0"/>
    <xf numFmtId="0" fontId="94" fillId="31" borderId="8"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32" borderId="3"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348">
    <xf numFmtId="0" fontId="0" fillId="0" borderId="0" xfId="0" applyAlignment="1">
      <alignment/>
    </xf>
    <xf numFmtId="0" fontId="4" fillId="33" borderId="10" xfId="0" applyFont="1" applyFill="1" applyBorder="1" applyAlignment="1" applyProtection="1">
      <alignment horizontal="left" vertical="center" wrapText="1"/>
      <protection hidden="1"/>
    </xf>
    <xf numFmtId="0" fontId="5" fillId="34" borderId="11" xfId="35" applyNumberFormat="1" applyFont="1" applyFill="1" applyBorder="1" applyAlignment="1" applyProtection="1">
      <alignment horizontal="center" vertical="center" wrapText="1"/>
      <protection hidden="1"/>
    </xf>
    <xf numFmtId="0" fontId="0" fillId="0" borderId="0" xfId="0" applyFill="1" applyAlignment="1">
      <alignment/>
    </xf>
    <xf numFmtId="0" fontId="4" fillId="0" borderId="0" xfId="0" applyFont="1" applyFill="1" applyBorder="1" applyAlignment="1" applyProtection="1">
      <alignment horizontal="center" vertical="center" wrapText="1"/>
      <protection hidden="1"/>
    </xf>
    <xf numFmtId="0" fontId="5" fillId="0" borderId="0" xfId="35" applyNumberFormat="1"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5" fillId="0" borderId="12" xfId="35" applyNumberFormat="1" applyFont="1" applyFill="1" applyBorder="1" applyAlignment="1" applyProtection="1">
      <alignment horizontal="center" vertical="center" wrapText="1"/>
      <protection hidden="1"/>
    </xf>
    <xf numFmtId="0" fontId="0" fillId="0" borderId="0" xfId="0" applyFill="1" applyBorder="1" applyAlignment="1">
      <alignment/>
    </xf>
    <xf numFmtId="0" fontId="0" fillId="0" borderId="0" xfId="0" applyFill="1" applyAlignment="1" applyProtection="1">
      <alignment/>
      <protection hidden="1"/>
    </xf>
    <xf numFmtId="0" fontId="22" fillId="0" borderId="0" xfId="0" applyFont="1" applyFill="1" applyAlignment="1" applyProtection="1">
      <alignment horizontal="right" vertical="center" wrapText="1"/>
      <protection hidden="1"/>
    </xf>
    <xf numFmtId="0" fontId="7" fillId="0" borderId="0" xfId="0" applyFont="1" applyFill="1" applyAlignment="1" applyProtection="1">
      <alignment horizontal="center" vertical="top"/>
      <protection hidden="1"/>
    </xf>
    <xf numFmtId="0" fontId="7" fillId="0" borderId="0" xfId="0" applyFont="1" applyFill="1" applyAlignment="1" applyProtection="1">
      <alignment horizontal="center" vertical="center"/>
      <protection hidden="1"/>
    </xf>
    <xf numFmtId="49" fontId="24" fillId="35" borderId="13" xfId="0" applyNumberFormat="1" applyFont="1" applyFill="1" applyBorder="1" applyAlignment="1" applyProtection="1">
      <alignment horizontal="center" vertical="center" shrinkToFit="1"/>
      <protection hidden="1"/>
    </xf>
    <xf numFmtId="1" fontId="24" fillId="35" borderId="13" xfId="0" applyNumberFormat="1" applyFont="1" applyFill="1" applyBorder="1" applyAlignment="1" applyProtection="1">
      <alignment horizontal="center" vertical="center" shrinkToFit="1"/>
      <protection hidden="1"/>
    </xf>
    <xf numFmtId="0" fontId="25" fillId="0" borderId="0" xfId="0" applyFont="1" applyFill="1" applyAlignment="1" applyProtection="1">
      <alignment horizontal="center" vertical="top"/>
      <protection hidden="1"/>
    </xf>
    <xf numFmtId="0" fontId="0" fillId="0" borderId="0" xfId="0" applyFill="1" applyAlignment="1" applyProtection="1">
      <alignment vertical="top"/>
      <protection hidden="1"/>
    </xf>
    <xf numFmtId="49" fontId="26" fillId="0" borderId="0" xfId="0" applyNumberFormat="1" applyFont="1" applyFill="1" applyBorder="1" applyAlignment="1" applyProtection="1">
      <alignment horizontal="center"/>
      <protection hidden="1"/>
    </xf>
    <xf numFmtId="0" fontId="0" fillId="0" borderId="0" xfId="0" applyFill="1" applyBorder="1" applyAlignment="1" applyProtection="1">
      <alignment vertical="top"/>
      <protection hidden="1"/>
    </xf>
    <xf numFmtId="0" fontId="25" fillId="0" borderId="0" xfId="0" applyFont="1" applyFill="1" applyAlignment="1" applyProtection="1">
      <alignment horizontal="center" vertical="top" wrapText="1"/>
      <protection hidden="1"/>
    </xf>
    <xf numFmtId="0" fontId="2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9" fillId="0" borderId="0" xfId="0" applyFont="1" applyFill="1" applyAlignment="1" applyProtection="1">
      <alignment/>
      <protection hidden="1"/>
    </xf>
    <xf numFmtId="0" fontId="0" fillId="0" borderId="0" xfId="0" applyFill="1" applyAlignment="1" applyProtection="1">
      <alignment/>
      <protection hidden="1"/>
    </xf>
    <xf numFmtId="0" fontId="9" fillId="36" borderId="13" xfId="0" applyFont="1" applyFill="1" applyBorder="1" applyAlignment="1" applyProtection="1">
      <alignment horizontal="center" vertical="center" wrapText="1"/>
      <protection hidden="1"/>
    </xf>
    <xf numFmtId="0" fontId="27" fillId="36" borderId="13" xfId="53" applyFont="1" applyFill="1" applyBorder="1" applyAlignment="1" applyProtection="1">
      <alignment horizontal="center" vertical="center" wrapText="1"/>
      <protection hidden="1"/>
    </xf>
    <xf numFmtId="0" fontId="27" fillId="36" borderId="13" xfId="0" applyFont="1" applyFill="1" applyBorder="1" applyAlignment="1" applyProtection="1">
      <alignment horizontal="center" vertical="center" wrapText="1"/>
      <protection hidden="1"/>
    </xf>
    <xf numFmtId="165" fontId="18" fillId="0" borderId="14" xfId="0" applyNumberFormat="1" applyFont="1" applyFill="1" applyBorder="1" applyAlignment="1" applyProtection="1">
      <alignment horizontal="center" vertical="center"/>
      <protection hidden="1"/>
    </xf>
    <xf numFmtId="3" fontId="28" fillId="0" borderId="14" xfId="0" applyNumberFormat="1" applyFont="1" applyFill="1" applyBorder="1" applyAlignment="1" applyProtection="1">
      <alignment horizontal="right" vertical="center"/>
      <protection hidden="1"/>
    </xf>
    <xf numFmtId="3" fontId="28" fillId="0" borderId="15" xfId="0" applyNumberFormat="1" applyFont="1" applyFill="1" applyBorder="1" applyAlignment="1" applyProtection="1">
      <alignment horizontal="right" vertical="center" shrinkToFit="1"/>
      <protection hidden="1"/>
    </xf>
    <xf numFmtId="165" fontId="18" fillId="0" borderId="16" xfId="0" applyNumberFormat="1" applyFont="1" applyFill="1" applyBorder="1" applyAlignment="1" applyProtection="1">
      <alignment horizontal="center" vertical="center"/>
      <protection hidden="1"/>
    </xf>
    <xf numFmtId="3" fontId="28" fillId="0" borderId="16" xfId="0" applyNumberFormat="1" applyFont="1" applyFill="1" applyBorder="1" applyAlignment="1" applyProtection="1">
      <alignment horizontal="right" vertical="center" shrinkToFit="1"/>
      <protection hidden="1"/>
    </xf>
    <xf numFmtId="3" fontId="28" fillId="0" borderId="17" xfId="0" applyNumberFormat="1" applyFont="1" applyFill="1" applyBorder="1" applyAlignment="1" applyProtection="1">
      <alignment horizontal="right" vertical="center" shrinkToFit="1"/>
      <protection hidden="1"/>
    </xf>
    <xf numFmtId="165" fontId="18" fillId="0" borderId="18" xfId="0" applyNumberFormat="1" applyFont="1" applyFill="1" applyBorder="1" applyAlignment="1" applyProtection="1">
      <alignment horizontal="center" vertical="center"/>
      <protection hidden="1"/>
    </xf>
    <xf numFmtId="3" fontId="28" fillId="0" borderId="18" xfId="0" applyNumberFormat="1" applyFont="1" applyFill="1" applyBorder="1" applyAlignment="1" applyProtection="1">
      <alignment horizontal="right" vertical="center" shrinkToFit="1"/>
      <protection hidden="1"/>
    </xf>
    <xf numFmtId="165" fontId="18" fillId="0" borderId="19" xfId="0" applyNumberFormat="1" applyFont="1" applyFill="1" applyBorder="1" applyAlignment="1" applyProtection="1">
      <alignment horizontal="center" vertical="center"/>
      <protection hidden="1"/>
    </xf>
    <xf numFmtId="3" fontId="28" fillId="0" borderId="19" xfId="0" applyNumberFormat="1" applyFont="1" applyFill="1" applyBorder="1" applyAlignment="1" applyProtection="1">
      <alignment horizontal="right" vertical="center" shrinkToFit="1"/>
      <protection hidden="1"/>
    </xf>
    <xf numFmtId="165" fontId="18" fillId="0" borderId="20" xfId="0" applyNumberFormat="1" applyFont="1" applyFill="1" applyBorder="1" applyAlignment="1" applyProtection="1">
      <alignment horizontal="center" vertical="center"/>
      <protection hidden="1"/>
    </xf>
    <xf numFmtId="3" fontId="28" fillId="0" borderId="20" xfId="0" applyNumberFormat="1" applyFont="1" applyFill="1" applyBorder="1" applyAlignment="1" applyProtection="1">
      <alignment horizontal="right" vertical="center" shrinkToFit="1"/>
      <protection hidden="1"/>
    </xf>
    <xf numFmtId="165"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9" fillId="0" borderId="0" xfId="0" applyNumberFormat="1" applyFont="1" applyFill="1" applyBorder="1" applyAlignment="1" applyProtection="1">
      <alignment vertical="center"/>
      <protection hidden="1"/>
    </xf>
    <xf numFmtId="0" fontId="1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18" fillId="0" borderId="0" xfId="0" applyFont="1" applyFill="1" applyAlignment="1" applyProtection="1">
      <alignment horizontal="center" vertical="top"/>
      <protection hidden="1"/>
    </xf>
    <xf numFmtId="0" fontId="0" fillId="0" borderId="0" xfId="0" applyFill="1" applyBorder="1" applyAlignment="1" applyProtection="1">
      <alignment/>
      <protection hidden="1"/>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0" fillId="0" borderId="0" xfId="0" applyNumberFormat="1" applyFont="1" applyFill="1" applyAlignment="1">
      <alignment/>
    </xf>
    <xf numFmtId="49" fontId="3" fillId="0" borderId="0" xfId="0" applyNumberFormat="1" applyFont="1" applyFill="1" applyAlignment="1">
      <alignment horizontal="center"/>
    </xf>
    <xf numFmtId="3" fontId="0" fillId="0" borderId="0" xfId="0" applyNumberFormat="1" applyFont="1" applyFill="1" applyAlignment="1">
      <alignment/>
    </xf>
    <xf numFmtId="14" fontId="0" fillId="0" borderId="0" xfId="0" applyNumberFormat="1" applyAlignment="1">
      <alignment/>
    </xf>
    <xf numFmtId="49" fontId="3" fillId="0" borderId="0" xfId="0" applyNumberFormat="1" applyFont="1" applyFill="1" applyAlignment="1">
      <alignment/>
    </xf>
    <xf numFmtId="0" fontId="0" fillId="0" borderId="0" xfId="0" applyFont="1" applyFill="1" applyBorder="1" applyAlignment="1">
      <alignment/>
    </xf>
    <xf numFmtId="0" fontId="0" fillId="0" borderId="21" xfId="0" applyFont="1" applyFill="1" applyBorder="1" applyAlignment="1">
      <alignment/>
    </xf>
    <xf numFmtId="3" fontId="0" fillId="0" borderId="21" xfId="0" applyNumberFormat="1" applyFont="1" applyFill="1" applyBorder="1" applyAlignment="1">
      <alignment/>
    </xf>
    <xf numFmtId="4" fontId="0" fillId="0" borderId="21" xfId="0" applyNumberFormat="1" applyFont="1" applyFill="1" applyBorder="1" applyAlignment="1">
      <alignment/>
    </xf>
    <xf numFmtId="0" fontId="31" fillId="0" borderId="0" xfId="0" applyFont="1" applyAlignment="1">
      <alignment vertical="center"/>
    </xf>
    <xf numFmtId="1" fontId="31" fillId="0" borderId="0" xfId="0" applyNumberFormat="1" applyFont="1" applyAlignment="1">
      <alignment vertical="center"/>
    </xf>
    <xf numFmtId="0" fontId="5" fillId="34" borderId="11" xfId="35" applyNumberFormat="1" applyFont="1" applyFill="1" applyBorder="1" applyAlignment="1" applyProtection="1">
      <alignment horizontal="center" vertical="center" shrinkToFit="1"/>
      <protection hidden="1"/>
    </xf>
    <xf numFmtId="1" fontId="0" fillId="0" borderId="0" xfId="0" applyNumberFormat="1" applyAlignment="1">
      <alignment/>
    </xf>
    <xf numFmtId="0" fontId="4" fillId="0" borderId="0" xfId="0" applyFont="1" applyFill="1" applyBorder="1" applyAlignment="1">
      <alignment horizontal="center" vertical="center" wrapText="1"/>
    </xf>
    <xf numFmtId="0" fontId="4" fillId="0" borderId="0" xfId="35"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31" fillId="0" borderId="0" xfId="0" applyFont="1" applyFill="1" applyAlignment="1">
      <alignment vertical="center"/>
    </xf>
    <xf numFmtId="1" fontId="0" fillId="0" borderId="0" xfId="0" applyNumberFormat="1" applyFill="1" applyAlignment="1">
      <alignment/>
    </xf>
    <xf numFmtId="3" fontId="31" fillId="0" borderId="0" xfId="0" applyNumberFormat="1" applyFont="1" applyAlignment="1">
      <alignment vertical="center"/>
    </xf>
    <xf numFmtId="0" fontId="26" fillId="0" borderId="0" xfId="0" applyFont="1" applyAlignment="1" applyProtection="1">
      <alignment horizontal="center"/>
      <protection hidden="1"/>
    </xf>
    <xf numFmtId="0" fontId="36" fillId="0" borderId="0" xfId="0" applyFont="1" applyAlignment="1">
      <alignment vertical="center"/>
    </xf>
    <xf numFmtId="1" fontId="36" fillId="0" borderId="0" xfId="0" applyNumberFormat="1" applyFont="1" applyAlignment="1">
      <alignment vertical="center"/>
    </xf>
    <xf numFmtId="1" fontId="37" fillId="35" borderId="22" xfId="0" applyNumberFormat="1" applyFont="1" applyFill="1" applyBorder="1" applyAlignment="1" applyProtection="1">
      <alignment horizontal="left" vertical="center"/>
      <protection locked="0"/>
    </xf>
    <xf numFmtId="49" fontId="37" fillId="35" borderId="22" xfId="0" applyNumberFormat="1" applyFont="1" applyFill="1" applyBorder="1" applyAlignment="1" applyProtection="1">
      <alignment horizontal="center" vertical="center"/>
      <protection locked="0"/>
    </xf>
    <xf numFmtId="0" fontId="39" fillId="0" borderId="0" xfId="0" applyFont="1" applyBorder="1" applyAlignment="1" applyProtection="1">
      <alignment horizontal="center" vertical="center" wrapText="1"/>
      <protection/>
    </xf>
    <xf numFmtId="49" fontId="27" fillId="0" borderId="0" xfId="0" applyNumberFormat="1" applyFont="1" applyBorder="1" applyAlignment="1" applyProtection="1">
      <alignment horizontal="left" vertical="center"/>
      <protection/>
    </xf>
    <xf numFmtId="0" fontId="40" fillId="0" borderId="0" xfId="0" applyNumberFormat="1" applyFont="1" applyBorder="1" applyAlignment="1" applyProtection="1">
      <alignment horizontal="left" vertical="center"/>
      <protection/>
    </xf>
    <xf numFmtId="0" fontId="41" fillId="0" borderId="0" xfId="0" applyNumberFormat="1" applyFont="1" applyAlignment="1">
      <alignment horizontal="left" vertical="center"/>
    </xf>
    <xf numFmtId="0" fontId="39" fillId="0" borderId="0" xfId="0" applyFont="1" applyAlignment="1" applyProtection="1">
      <alignment vertical="center"/>
      <protection/>
    </xf>
    <xf numFmtId="0" fontId="39" fillId="0" borderId="0" xfId="0" applyFont="1" applyAlignment="1" applyProtection="1">
      <alignment horizontal="center" vertical="center"/>
      <protection/>
    </xf>
    <xf numFmtId="0" fontId="40" fillId="0" borderId="0" xfId="0" applyNumberFormat="1" applyFont="1" applyFill="1" applyBorder="1" applyAlignment="1" applyProtection="1">
      <alignment vertical="center"/>
      <protection/>
    </xf>
    <xf numFmtId="3" fontId="27" fillId="0" borderId="0" xfId="0" applyNumberFormat="1" applyFont="1" applyBorder="1" applyAlignment="1" applyProtection="1">
      <alignment horizontal="right" vertical="center"/>
      <protection/>
    </xf>
    <xf numFmtId="0" fontId="39" fillId="0" borderId="0" xfId="0" applyFont="1" applyBorder="1" applyAlignment="1" applyProtection="1">
      <alignment horizontal="right" vertical="center" wrapText="1"/>
      <protection/>
    </xf>
    <xf numFmtId="3" fontId="39" fillId="0" borderId="0" xfId="0" applyNumberFormat="1" applyFont="1" applyAlignment="1" applyProtection="1">
      <alignment horizontal="center" vertical="center"/>
      <protection/>
    </xf>
    <xf numFmtId="0" fontId="39" fillId="0" borderId="0" xfId="0" applyFont="1" applyBorder="1" applyAlignment="1" applyProtection="1">
      <alignment vertical="center"/>
      <protection/>
    </xf>
    <xf numFmtId="0" fontId="9" fillId="0" borderId="0" xfId="0" applyFont="1" applyBorder="1" applyAlignment="1" applyProtection="1">
      <alignment horizontal="right" wrapText="1"/>
      <protection/>
    </xf>
    <xf numFmtId="49" fontId="27" fillId="0" borderId="0" xfId="0" applyNumberFormat="1" applyFont="1" applyFill="1" applyBorder="1" applyAlignment="1" applyProtection="1">
      <alignment horizontal="left" vertical="center"/>
      <protection/>
    </xf>
    <xf numFmtId="3" fontId="27" fillId="0" borderId="0" xfId="0" applyNumberFormat="1" applyFont="1" applyBorder="1" applyAlignment="1" applyProtection="1">
      <alignment vertical="center"/>
      <protection/>
    </xf>
    <xf numFmtId="0" fontId="18" fillId="0" borderId="0" xfId="0" applyFont="1" applyAlignment="1" applyProtection="1">
      <alignment vertical="center"/>
      <protection/>
    </xf>
    <xf numFmtId="0" fontId="40" fillId="0" borderId="0" xfId="0" applyNumberFormat="1" applyFont="1" applyFill="1" applyBorder="1" applyAlignment="1" applyProtection="1">
      <alignment horizontal="right" vertical="center"/>
      <protection hidden="1"/>
    </xf>
    <xf numFmtId="0" fontId="27" fillId="0" borderId="0" xfId="0" applyFont="1" applyBorder="1" applyAlignment="1" applyProtection="1">
      <alignment horizontal="right" vertical="center"/>
      <protection/>
    </xf>
    <xf numFmtId="3" fontId="27" fillId="0" borderId="22" xfId="0" applyNumberFormat="1" applyFont="1" applyFill="1" applyBorder="1" applyAlignment="1" applyProtection="1">
      <alignment vertical="center"/>
      <protection/>
    </xf>
    <xf numFmtId="3" fontId="39" fillId="0" borderId="0" xfId="0" applyNumberFormat="1" applyFont="1" applyAlignment="1" applyProtection="1">
      <alignment vertical="center"/>
      <protection/>
    </xf>
    <xf numFmtId="49" fontId="37" fillId="35" borderId="22" xfId="0" applyNumberFormat="1" applyFont="1" applyFill="1" applyBorder="1" applyAlignment="1" applyProtection="1">
      <alignment horizontal="left" vertical="center"/>
      <protection locked="0"/>
    </xf>
    <xf numFmtId="166" fontId="37" fillId="35" borderId="22" xfId="0" applyNumberFormat="1" applyFont="1" applyFill="1" applyBorder="1" applyAlignment="1" applyProtection="1">
      <alignment horizontal="center" vertical="center"/>
      <protection locked="0"/>
    </xf>
    <xf numFmtId="3" fontId="37" fillId="35" borderId="22" xfId="0" applyNumberFormat="1" applyFont="1" applyFill="1" applyBorder="1" applyAlignment="1" applyProtection="1">
      <alignment vertical="center"/>
      <protection locked="0"/>
    </xf>
    <xf numFmtId="0" fontId="18" fillId="0" borderId="0" xfId="0" applyFont="1" applyAlignment="1" applyProtection="1">
      <alignment/>
      <protection/>
    </xf>
    <xf numFmtId="0" fontId="0" fillId="0" borderId="0" xfId="0" applyAlignment="1" applyProtection="1">
      <alignment/>
      <protection/>
    </xf>
    <xf numFmtId="0" fontId="31" fillId="0" borderId="0" xfId="0" applyFont="1" applyBorder="1" applyAlignment="1" applyProtection="1">
      <alignment horizontal="right" vertical="center" wrapText="1"/>
      <protection/>
    </xf>
    <xf numFmtId="49" fontId="36" fillId="0" borderId="0" xfId="0" applyNumberFormat="1" applyFont="1" applyBorder="1" applyAlignment="1" applyProtection="1">
      <alignment horizontal="left" vertical="center"/>
      <protection/>
    </xf>
    <xf numFmtId="0" fontId="2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1" xfId="0" applyBorder="1" applyAlignment="1">
      <alignment horizontal="center" vertical="center"/>
    </xf>
    <xf numFmtId="0" fontId="31" fillId="0" borderId="0" xfId="0" applyFont="1" applyAlignment="1" applyProtection="1">
      <alignment vertical="center"/>
      <protection/>
    </xf>
    <xf numFmtId="0" fontId="45" fillId="37" borderId="13" xfId="0" applyFont="1" applyFill="1" applyBorder="1" applyAlignment="1">
      <alignment horizontal="center" vertical="center" wrapText="1"/>
    </xf>
    <xf numFmtId="0" fontId="45" fillId="37" borderId="13" xfId="53" applyFont="1" applyFill="1" applyBorder="1" applyAlignment="1">
      <alignment horizontal="center" vertical="center"/>
      <protection/>
    </xf>
    <xf numFmtId="0" fontId="45" fillId="37" borderId="13" xfId="53" applyFont="1" applyFill="1" applyBorder="1" applyAlignment="1">
      <alignment horizontal="center" vertical="center" wrapText="1"/>
      <protection/>
    </xf>
    <xf numFmtId="0" fontId="31" fillId="0" borderId="0" xfId="0" applyFont="1" applyAlignment="1">
      <alignment horizontal="center" vertical="center"/>
    </xf>
    <xf numFmtId="0" fontId="46" fillId="0" borderId="0" xfId="56" applyFont="1" applyFill="1" applyBorder="1" applyAlignment="1">
      <alignment horizontal="right"/>
      <protection/>
    </xf>
    <xf numFmtId="0" fontId="46" fillId="0" borderId="0" xfId="56" applyFont="1" applyFill="1" applyBorder="1" applyAlignment="1">
      <alignment/>
      <protection/>
    </xf>
    <xf numFmtId="1" fontId="46" fillId="0" borderId="0" xfId="56" applyNumberFormat="1" applyFont="1" applyFill="1" applyBorder="1" applyAlignment="1">
      <alignment horizontal="right"/>
      <protection/>
    </xf>
    <xf numFmtId="0" fontId="31" fillId="0" borderId="0" xfId="0" applyFont="1" applyFill="1" applyBorder="1" applyAlignment="1">
      <alignment vertical="center"/>
    </xf>
    <xf numFmtId="0" fontId="0" fillId="0" borderId="0" xfId="0" applyAlignment="1">
      <alignment vertical="center"/>
    </xf>
    <xf numFmtId="49" fontId="3" fillId="0" borderId="0" xfId="51" applyNumberFormat="1" applyFont="1" applyFill="1" applyBorder="1" applyAlignment="1">
      <alignment horizontal="center" vertical="center"/>
      <protection/>
    </xf>
    <xf numFmtId="49" fontId="3" fillId="0" borderId="0" xfId="51" applyNumberFormat="1" applyFont="1" applyFill="1" applyBorder="1" applyAlignment="1">
      <alignment horizontal="left" vertical="center"/>
      <protection/>
    </xf>
    <xf numFmtId="1" fontId="0" fillId="0" borderId="0" xfId="0" applyNumberFormat="1" applyFont="1" applyFill="1" applyBorder="1" applyAlignment="1">
      <alignment horizontal="center"/>
    </xf>
    <xf numFmtId="0" fontId="48" fillId="0" borderId="23" xfId="52" applyNumberFormat="1" applyFont="1" applyFill="1" applyBorder="1" applyAlignment="1" applyProtection="1">
      <alignment horizontal="left" vertical="center"/>
      <protection/>
    </xf>
    <xf numFmtId="165" fontId="48" fillId="0" borderId="24" xfId="52" applyNumberFormat="1" applyFont="1" applyFill="1" applyBorder="1" applyAlignment="1" applyProtection="1">
      <alignment horizontal="center" vertical="center"/>
      <protection/>
    </xf>
    <xf numFmtId="3" fontId="2" fillId="35" borderId="24" xfId="0" applyNumberFormat="1" applyFont="1" applyFill="1" applyBorder="1" applyAlignment="1" applyProtection="1">
      <alignment vertical="center"/>
      <protection/>
    </xf>
    <xf numFmtId="167" fontId="2" fillId="0" borderId="24" xfId="0" applyNumberFormat="1" applyFont="1" applyFill="1" applyBorder="1" applyAlignment="1" applyProtection="1">
      <alignment horizontal="right" vertical="center"/>
      <protection/>
    </xf>
    <xf numFmtId="0" fontId="48" fillId="0" borderId="25" xfId="52" applyNumberFormat="1" applyFont="1" applyFill="1" applyBorder="1" applyAlignment="1" applyProtection="1">
      <alignment horizontal="left" vertical="center"/>
      <protection/>
    </xf>
    <xf numFmtId="165" fontId="48" fillId="0" borderId="19" xfId="52" applyNumberFormat="1" applyFont="1" applyFill="1" applyBorder="1" applyAlignment="1" applyProtection="1">
      <alignment horizontal="center" vertical="center"/>
      <protection/>
    </xf>
    <xf numFmtId="3" fontId="2" fillId="35" borderId="19" xfId="0" applyNumberFormat="1" applyFont="1" applyFill="1" applyBorder="1" applyAlignment="1" applyProtection="1">
      <alignment vertical="center"/>
      <protection/>
    </xf>
    <xf numFmtId="167" fontId="2" fillId="0" borderId="19" xfId="0" applyNumberFormat="1" applyFont="1" applyFill="1" applyBorder="1" applyAlignment="1" applyProtection="1">
      <alignment horizontal="right" vertical="center"/>
      <protection/>
    </xf>
    <xf numFmtId="3" fontId="2" fillId="0" borderId="19" xfId="0" applyNumberFormat="1" applyFont="1" applyFill="1" applyBorder="1" applyAlignment="1" applyProtection="1">
      <alignment vertical="center"/>
      <protection locked="0"/>
    </xf>
    <xf numFmtId="0" fontId="50" fillId="37" borderId="26" xfId="53" applyFont="1" applyFill="1" applyBorder="1" applyAlignment="1">
      <alignment horizontal="center" vertical="center" wrapText="1"/>
      <protection/>
    </xf>
    <xf numFmtId="0" fontId="50" fillId="37" borderId="27" xfId="0" applyFont="1" applyFill="1" applyBorder="1" applyAlignment="1">
      <alignment horizontal="center" vertical="center" wrapText="1"/>
    </xf>
    <xf numFmtId="0" fontId="48" fillId="0" borderId="28" xfId="52" applyNumberFormat="1" applyFont="1" applyFill="1" applyBorder="1" applyAlignment="1" applyProtection="1">
      <alignment horizontal="left" vertical="center"/>
      <protection/>
    </xf>
    <xf numFmtId="165" fontId="48" fillId="0" borderId="18" xfId="52" applyNumberFormat="1" applyFont="1" applyFill="1" applyBorder="1" applyAlignment="1" applyProtection="1">
      <alignment horizontal="center" vertical="center"/>
      <protection/>
    </xf>
    <xf numFmtId="3" fontId="2" fillId="0" borderId="18" xfId="0" applyNumberFormat="1" applyFont="1" applyFill="1" applyBorder="1" applyAlignment="1" applyProtection="1">
      <alignment vertical="center"/>
      <protection locked="0"/>
    </xf>
    <xf numFmtId="167" fontId="2" fillId="0" borderId="18" xfId="0" applyNumberFormat="1" applyFont="1" applyFill="1" applyBorder="1" applyAlignment="1" applyProtection="1">
      <alignment horizontal="right" vertical="center"/>
      <protection/>
    </xf>
    <xf numFmtId="0" fontId="48" fillId="0" borderId="29" xfId="52" applyNumberFormat="1" applyFont="1" applyFill="1" applyBorder="1" applyAlignment="1" applyProtection="1">
      <alignment horizontal="left" vertical="center"/>
      <protection/>
    </xf>
    <xf numFmtId="165" fontId="48" fillId="0" borderId="20" xfId="52" applyNumberFormat="1" applyFont="1" applyFill="1" applyBorder="1" applyAlignment="1" applyProtection="1">
      <alignment horizontal="center" vertical="center"/>
      <protection/>
    </xf>
    <xf numFmtId="3" fontId="2" fillId="0" borderId="20" xfId="0" applyNumberFormat="1" applyFont="1" applyFill="1" applyBorder="1" applyAlignment="1" applyProtection="1">
      <alignment vertical="center"/>
      <protection locked="0"/>
    </xf>
    <xf numFmtId="167" fontId="2" fillId="0" borderId="20" xfId="0" applyNumberFormat="1" applyFont="1" applyFill="1" applyBorder="1" applyAlignment="1" applyProtection="1">
      <alignment horizontal="right" vertical="center"/>
      <protection/>
    </xf>
    <xf numFmtId="0" fontId="50" fillId="37" borderId="30" xfId="53" applyFont="1" applyFill="1" applyBorder="1" applyAlignment="1">
      <alignment horizontal="center" vertical="center"/>
      <protection/>
    </xf>
    <xf numFmtId="0" fontId="50" fillId="37" borderId="30" xfId="53" applyFont="1" applyFill="1" applyBorder="1" applyAlignment="1">
      <alignment horizontal="center" vertical="center" wrapText="1"/>
      <protection/>
    </xf>
    <xf numFmtId="0" fontId="50" fillId="37" borderId="30" xfId="0" applyFont="1" applyFill="1" applyBorder="1" applyAlignment="1">
      <alignment horizontal="center" vertical="center" wrapText="1"/>
    </xf>
    <xf numFmtId="3" fontId="2" fillId="35" borderId="2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lignment vertical="center"/>
    </xf>
    <xf numFmtId="0" fontId="31" fillId="0" borderId="0" xfId="0" applyFont="1" applyAlignment="1" applyProtection="1">
      <alignment vertical="center"/>
      <protection hidden="1"/>
    </xf>
    <xf numFmtId="0" fontId="26" fillId="0" borderId="0" xfId="0" applyFont="1" applyAlignment="1" applyProtection="1">
      <alignment horizontal="center" vertical="top"/>
      <protection hidden="1"/>
    </xf>
    <xf numFmtId="1" fontId="37" fillId="0" borderId="0" xfId="0" applyNumberFormat="1" applyFont="1" applyFill="1" applyBorder="1" applyAlignment="1" applyProtection="1">
      <alignment horizontal="left" vertical="center"/>
      <protection hidden="1"/>
    </xf>
    <xf numFmtId="0" fontId="39"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40" fillId="0" borderId="0" xfId="0" applyNumberFormat="1" applyFont="1" applyBorder="1" applyAlignment="1" applyProtection="1">
      <alignment horizontal="left" vertical="center"/>
      <protection hidden="1"/>
    </xf>
    <xf numFmtId="0" fontId="41" fillId="0" borderId="0" xfId="0" applyNumberFormat="1" applyFont="1" applyAlignment="1" applyProtection="1">
      <alignment horizontal="left" vertical="center"/>
      <protection hidden="1"/>
    </xf>
    <xf numFmtId="0" fontId="39" fillId="0" borderId="0" xfId="0" applyFont="1" applyAlignment="1" applyProtection="1">
      <alignment vertical="center"/>
      <protection hidden="1"/>
    </xf>
    <xf numFmtId="0" fontId="39" fillId="0" borderId="0" xfId="0" applyFont="1" applyAlignment="1" applyProtection="1">
      <alignment horizontal="center" vertical="center"/>
      <protection hidden="1"/>
    </xf>
    <xf numFmtId="0" fontId="40" fillId="0" borderId="0" xfId="0" applyNumberFormat="1" applyFont="1" applyFill="1" applyBorder="1" applyAlignment="1" applyProtection="1">
      <alignment vertical="center"/>
      <protection hidden="1"/>
    </xf>
    <xf numFmtId="49" fontId="37" fillId="0" borderId="0" xfId="0" applyNumberFormat="1" applyFont="1" applyFill="1" applyBorder="1" applyAlignment="1" applyProtection="1">
      <alignment horizontal="left" vertical="center"/>
      <protection hidden="1"/>
    </xf>
    <xf numFmtId="0" fontId="39" fillId="0" borderId="0" xfId="0" applyFont="1" applyBorder="1" applyAlignment="1" applyProtection="1">
      <alignment horizontal="right" vertical="center" wrapText="1"/>
      <protection hidden="1"/>
    </xf>
    <xf numFmtId="0" fontId="39" fillId="0" borderId="0" xfId="0" applyFont="1" applyAlignment="1" applyProtection="1">
      <alignment horizontal="left" vertical="center"/>
      <protection hidden="1"/>
    </xf>
    <xf numFmtId="3" fontId="39" fillId="0" borderId="0" xfId="0" applyNumberFormat="1" applyFont="1" applyAlignment="1" applyProtection="1">
      <alignment horizontal="center" vertical="center"/>
      <protection hidden="1"/>
    </xf>
    <xf numFmtId="0" fontId="27" fillId="0" borderId="0" xfId="0" applyFont="1" applyBorder="1" applyAlignment="1" applyProtection="1">
      <alignment horizontal="right" vertical="center"/>
      <protection hidden="1"/>
    </xf>
    <xf numFmtId="166" fontId="37" fillId="0" borderId="0" xfId="0" applyNumberFormat="1" applyFont="1" applyFill="1" applyBorder="1" applyAlignment="1" applyProtection="1">
      <alignment horizontal="left" vertical="center"/>
      <protection hidden="1"/>
    </xf>
    <xf numFmtId="0" fontId="39" fillId="0" borderId="0" xfId="0" applyFont="1" applyBorder="1" applyAlignment="1" applyProtection="1">
      <alignment vertical="center"/>
      <protection hidden="1"/>
    </xf>
    <xf numFmtId="0" fontId="9"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18" fillId="0" borderId="0" xfId="0" applyFont="1" applyAlignment="1" applyProtection="1">
      <alignment vertical="center"/>
      <protection hidden="1"/>
    </xf>
    <xf numFmtId="3" fontId="37" fillId="0" borderId="0" xfId="0" applyNumberFormat="1" applyFont="1" applyFill="1" applyBorder="1" applyAlignment="1" applyProtection="1">
      <alignment horizontal="left" vertical="center"/>
      <protection hidden="1"/>
    </xf>
    <xf numFmtId="3" fontId="39" fillId="0" borderId="0" xfId="0" applyNumberFormat="1" applyFont="1" applyAlignment="1" applyProtection="1">
      <alignment vertical="center"/>
      <protection hidden="1"/>
    </xf>
    <xf numFmtId="0" fontId="18" fillId="0" borderId="0" xfId="0" applyFont="1" applyAlignment="1" applyProtection="1">
      <alignment/>
      <protection hidden="1"/>
    </xf>
    <xf numFmtId="0" fontId="0" fillId="0" borderId="0" xfId="0" applyAlignment="1" applyProtection="1">
      <alignment/>
      <protection hidden="1"/>
    </xf>
    <xf numFmtId="0" fontId="31" fillId="0" borderId="0" xfId="0" applyFont="1" applyBorder="1" applyAlignment="1" applyProtection="1">
      <alignment horizontal="right" vertical="center" wrapText="1"/>
      <protection hidden="1"/>
    </xf>
    <xf numFmtId="49" fontId="36" fillId="0" borderId="0" xfId="0" applyNumberFormat="1" applyFont="1" applyBorder="1" applyAlignment="1" applyProtection="1">
      <alignment horizontal="left" vertical="center"/>
      <protection hidden="1"/>
    </xf>
    <xf numFmtId="0" fontId="20"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50" fillId="37" borderId="13" xfId="0" applyFont="1" applyFill="1" applyBorder="1" applyAlignment="1" applyProtection="1">
      <alignment horizontal="center" vertical="center" wrapText="1"/>
      <protection hidden="1"/>
    </xf>
    <xf numFmtId="0" fontId="50" fillId="37" borderId="13" xfId="53" applyFont="1" applyFill="1" applyBorder="1" applyAlignment="1" applyProtection="1">
      <alignment horizontal="center" vertical="center"/>
      <protection hidden="1"/>
    </xf>
    <xf numFmtId="0" fontId="50" fillId="37" borderId="13" xfId="53" applyFont="1" applyFill="1" applyBorder="1" applyAlignment="1" applyProtection="1">
      <alignment horizontal="center" vertical="center" wrapText="1"/>
      <protection hidden="1"/>
    </xf>
    <xf numFmtId="49" fontId="58" fillId="0" borderId="28" xfId="52" applyNumberFormat="1" applyFont="1" applyFill="1" applyBorder="1" applyAlignment="1" applyProtection="1">
      <alignment horizontal="left" vertical="center"/>
      <protection hidden="1"/>
    </xf>
    <xf numFmtId="165" fontId="2" fillId="0" borderId="18" xfId="0" applyNumberFormat="1" applyFont="1" applyFill="1" applyBorder="1" applyAlignment="1" applyProtection="1">
      <alignment horizontal="center" vertical="center"/>
      <protection hidden="1"/>
    </xf>
    <xf numFmtId="3" fontId="2" fillId="35" borderId="31" xfId="0" applyNumberFormat="1" applyFont="1" applyFill="1" applyBorder="1" applyAlignment="1" applyProtection="1">
      <alignment vertical="center"/>
      <protection hidden="1"/>
    </xf>
    <xf numFmtId="167" fontId="2" fillId="0" borderId="18" xfId="0" applyNumberFormat="1" applyFont="1" applyFill="1" applyBorder="1" applyAlignment="1">
      <alignment horizontal="right" vertical="center"/>
    </xf>
    <xf numFmtId="49" fontId="58" fillId="0" borderId="25" xfId="52" applyNumberFormat="1" applyFont="1" applyFill="1" applyBorder="1" applyAlignment="1" applyProtection="1">
      <alignment horizontal="left" vertical="center"/>
      <protection hidden="1"/>
    </xf>
    <xf numFmtId="165" fontId="2" fillId="0" borderId="19" xfId="0" applyNumberFormat="1" applyFont="1" applyFill="1" applyBorder="1" applyAlignment="1" applyProtection="1">
      <alignment horizontal="center" vertical="center"/>
      <protection hidden="1"/>
    </xf>
    <xf numFmtId="3" fontId="2" fillId="35" borderId="32" xfId="0" applyNumberFormat="1" applyFont="1" applyFill="1" applyBorder="1" applyAlignment="1" applyProtection="1">
      <alignment vertical="center"/>
      <protection hidden="1"/>
    </xf>
    <xf numFmtId="167" fontId="2" fillId="0" borderId="19" xfId="0" applyNumberFormat="1" applyFont="1" applyFill="1" applyBorder="1" applyAlignment="1">
      <alignment horizontal="right" vertical="center"/>
    </xf>
    <xf numFmtId="49" fontId="48" fillId="0" borderId="25" xfId="52" applyNumberFormat="1" applyFont="1" applyFill="1" applyBorder="1" applyAlignment="1" applyProtection="1">
      <alignment horizontal="left" vertical="center"/>
      <protection hidden="1"/>
    </xf>
    <xf numFmtId="3" fontId="2" fillId="0" borderId="32" xfId="0" applyNumberFormat="1" applyFont="1" applyFill="1" applyBorder="1" applyAlignment="1" applyProtection="1">
      <alignment vertical="center"/>
      <protection locked="0"/>
    </xf>
    <xf numFmtId="49" fontId="48" fillId="0" borderId="29" xfId="52" applyNumberFormat="1" applyFont="1" applyFill="1" applyBorder="1" applyAlignment="1" applyProtection="1">
      <alignment horizontal="left" vertical="center"/>
      <protection hidden="1"/>
    </xf>
    <xf numFmtId="165" fontId="2" fillId="0" borderId="20" xfId="0" applyNumberFormat="1" applyFont="1" applyFill="1" applyBorder="1" applyAlignment="1" applyProtection="1">
      <alignment horizontal="center" vertical="center"/>
      <protection hidden="1"/>
    </xf>
    <xf numFmtId="3" fontId="2" fillId="0" borderId="33" xfId="0" applyNumberFormat="1" applyFont="1" applyFill="1" applyBorder="1" applyAlignment="1" applyProtection="1">
      <alignment vertical="center"/>
      <protection locked="0"/>
    </xf>
    <xf numFmtId="167" fontId="2" fillId="0" borderId="20" xfId="0" applyNumberFormat="1" applyFont="1" applyFill="1" applyBorder="1" applyAlignment="1">
      <alignment horizontal="right" vertical="center"/>
    </xf>
    <xf numFmtId="3" fontId="2" fillId="35" borderId="18" xfId="0" applyNumberFormat="1" applyFont="1" applyFill="1" applyBorder="1" applyAlignment="1" applyProtection="1">
      <alignment vertical="center"/>
      <protection hidden="1"/>
    </xf>
    <xf numFmtId="167" fontId="2" fillId="0" borderId="31" xfId="0" applyNumberFormat="1" applyFont="1" applyFill="1" applyBorder="1" applyAlignment="1">
      <alignment horizontal="right" vertical="center"/>
    </xf>
    <xf numFmtId="3" fontId="2" fillId="35" borderId="19" xfId="0" applyNumberFormat="1" applyFont="1" applyFill="1" applyBorder="1" applyAlignment="1" applyProtection="1">
      <alignment vertical="center"/>
      <protection hidden="1"/>
    </xf>
    <xf numFmtId="167" fontId="2" fillId="0" borderId="32" xfId="0" applyNumberFormat="1" applyFont="1" applyFill="1" applyBorder="1" applyAlignment="1">
      <alignment horizontal="right" vertical="center"/>
    </xf>
    <xf numFmtId="167" fontId="2" fillId="0" borderId="33" xfId="0" applyNumberFormat="1" applyFont="1" applyFill="1" applyBorder="1" applyAlignment="1">
      <alignment horizontal="right" vertical="center"/>
    </xf>
    <xf numFmtId="49" fontId="48" fillId="0" borderId="28" xfId="52" applyNumberFormat="1" applyFont="1" applyFill="1" applyBorder="1" applyAlignment="1" applyProtection="1">
      <alignment horizontal="left" vertical="center"/>
      <protection hidden="1"/>
    </xf>
    <xf numFmtId="3" fontId="2" fillId="0" borderId="31" xfId="0" applyNumberFormat="1" applyFont="1" applyFill="1" applyBorder="1" applyAlignment="1" applyProtection="1">
      <alignment vertical="center"/>
      <protection locked="0"/>
    </xf>
    <xf numFmtId="3" fontId="2" fillId="35" borderId="33" xfId="0" applyNumberFormat="1" applyFont="1" applyFill="1" applyBorder="1" applyAlignment="1" applyProtection="1">
      <alignment vertical="center"/>
      <protection hidden="1"/>
    </xf>
    <xf numFmtId="3" fontId="2" fillId="35" borderId="20" xfId="0" applyNumberFormat="1" applyFont="1" applyFill="1" applyBorder="1" applyAlignment="1" applyProtection="1">
      <alignment vertical="center"/>
      <protection hidden="1"/>
    </xf>
    <xf numFmtId="49" fontId="37" fillId="0" borderId="0" xfId="0" applyNumberFormat="1" applyFont="1" applyFill="1" applyBorder="1" applyAlignment="1" applyProtection="1">
      <alignment horizontal="left" vertical="center" wrapText="1"/>
      <protection hidden="1"/>
    </xf>
    <xf numFmtId="0" fontId="31" fillId="0" borderId="0" xfId="0" applyFont="1" applyBorder="1" applyAlignment="1" applyProtection="1">
      <alignment vertical="center"/>
      <protection hidden="1"/>
    </xf>
    <xf numFmtId="0" fontId="0" fillId="0" borderId="0" xfId="0" applyFill="1" applyAlignment="1">
      <alignment horizontal="center" vertical="center" wrapText="1"/>
    </xf>
    <xf numFmtId="0" fontId="60" fillId="33" borderId="34" xfId="0" applyFont="1" applyFill="1" applyBorder="1" applyAlignment="1" applyProtection="1">
      <alignment horizontal="left" vertical="center" wrapText="1"/>
      <protection hidden="1"/>
    </xf>
    <xf numFmtId="0" fontId="5" fillId="34" borderId="35" xfId="35" applyNumberFormat="1" applyFont="1" applyFill="1" applyBorder="1" applyAlignment="1" applyProtection="1">
      <alignment horizontal="center" vertical="center" wrapText="1"/>
      <protection hidden="1"/>
    </xf>
    <xf numFmtId="0" fontId="5" fillId="37" borderId="36" xfId="0" applyFont="1" applyFill="1" applyBorder="1" applyAlignment="1">
      <alignment horizontal="center" vertical="center"/>
    </xf>
    <xf numFmtId="0" fontId="59" fillId="0" borderId="13" xfId="0" applyFont="1" applyFill="1" applyBorder="1" applyAlignment="1" applyProtection="1">
      <alignment horizontal="center" vertical="center" wrapText="1"/>
      <protection hidden="1"/>
    </xf>
    <xf numFmtId="3" fontId="0" fillId="0" borderId="0" xfId="0" applyNumberFormat="1" applyFill="1" applyAlignment="1">
      <alignment/>
    </xf>
    <xf numFmtId="0" fontId="5" fillId="37" borderId="37" xfId="0" applyFont="1" applyFill="1" applyBorder="1" applyAlignment="1">
      <alignment horizontal="center" vertical="center"/>
    </xf>
    <xf numFmtId="0" fontId="59" fillId="0" borderId="38" xfId="0" applyFont="1" applyFill="1" applyBorder="1" applyAlignment="1" applyProtection="1">
      <alignment horizontal="center" vertical="center" wrapText="1"/>
      <protection hidden="1"/>
    </xf>
    <xf numFmtId="0" fontId="2" fillId="0" borderId="0" xfId="55">
      <alignment/>
      <protection/>
    </xf>
    <xf numFmtId="0" fontId="49" fillId="0" borderId="0" xfId="0" applyFont="1" applyFill="1" applyBorder="1" applyAlignment="1">
      <alignment vertical="center"/>
    </xf>
    <xf numFmtId="0" fontId="25" fillId="33" borderId="10" xfId="55" applyFont="1" applyFill="1" applyBorder="1" applyAlignment="1">
      <alignment horizontal="center" vertical="center" wrapText="1"/>
      <protection/>
    </xf>
    <xf numFmtId="0" fontId="25" fillId="33" borderId="39" xfId="55" applyFont="1" applyFill="1" applyBorder="1" applyAlignment="1">
      <alignment horizontal="center" vertical="center" wrapText="1"/>
      <protection/>
    </xf>
    <xf numFmtId="0" fontId="62" fillId="0" borderId="28" xfId="55" applyFont="1" applyBorder="1" applyAlignment="1">
      <alignment horizontal="right" vertical="center"/>
      <protection/>
    </xf>
    <xf numFmtId="0" fontId="62" fillId="0" borderId="15" xfId="55" applyFont="1" applyBorder="1" applyAlignment="1">
      <alignment horizontal="right" vertical="center"/>
      <protection/>
    </xf>
    <xf numFmtId="0" fontId="62" fillId="0" borderId="25" xfId="55" applyFont="1" applyBorder="1" applyAlignment="1">
      <alignment horizontal="right" vertical="center"/>
      <protection/>
    </xf>
    <xf numFmtId="0" fontId="62" fillId="0" borderId="40" xfId="55" applyFont="1" applyBorder="1" applyAlignment="1">
      <alignment horizontal="right" vertical="center"/>
      <protection/>
    </xf>
    <xf numFmtId="0" fontId="63" fillId="0" borderId="25" xfId="55" applyFont="1" applyBorder="1" applyAlignment="1">
      <alignment horizontal="right" vertical="center"/>
      <protection/>
    </xf>
    <xf numFmtId="0" fontId="63" fillId="0" borderId="40" xfId="55" applyFont="1" applyBorder="1" applyAlignment="1">
      <alignment horizontal="right" vertical="center"/>
      <protection/>
    </xf>
    <xf numFmtId="0" fontId="58" fillId="0" borderId="25" xfId="55" applyFont="1" applyBorder="1" applyAlignment="1">
      <alignment horizontal="right" vertical="center"/>
      <protection/>
    </xf>
    <xf numFmtId="0" fontId="58" fillId="0" borderId="40" xfId="55" applyFont="1" applyBorder="1" applyAlignment="1">
      <alignment horizontal="right" vertical="center"/>
      <protection/>
    </xf>
    <xf numFmtId="0" fontId="63" fillId="0" borderId="29" xfId="55" applyFont="1" applyBorder="1" applyAlignment="1">
      <alignment horizontal="right" vertical="center"/>
      <protection/>
    </xf>
    <xf numFmtId="0" fontId="63" fillId="0" borderId="17" xfId="55" applyFont="1" applyBorder="1" applyAlignment="1">
      <alignment horizontal="right" vertical="center"/>
      <protection/>
    </xf>
    <xf numFmtId="0" fontId="58" fillId="0" borderId="29" xfId="55" applyFont="1" applyBorder="1" applyAlignment="1">
      <alignment horizontal="right" vertical="center"/>
      <protection/>
    </xf>
    <xf numFmtId="0" fontId="58" fillId="0" borderId="17" xfId="55" applyFont="1" applyBorder="1" applyAlignment="1">
      <alignment horizontal="right" vertical="center"/>
      <protection/>
    </xf>
    <xf numFmtId="0" fontId="0" fillId="0" borderId="0" xfId="0" applyFill="1" applyBorder="1" applyAlignment="1">
      <alignment horizontal="center"/>
    </xf>
    <xf numFmtId="0" fontId="64" fillId="35" borderId="13" xfId="0" applyFont="1" applyFill="1" applyBorder="1" applyAlignment="1" applyProtection="1">
      <alignment horizontal="center" vertical="center" wrapText="1"/>
      <protection hidden="1"/>
    </xf>
    <xf numFmtId="0" fontId="0" fillId="0" borderId="28"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36" fillId="33" borderId="41" xfId="54" applyFont="1" applyFill="1" applyBorder="1" applyAlignment="1" applyProtection="1">
      <alignment horizontal="center" vertical="center"/>
      <protection hidden="1"/>
    </xf>
    <xf numFmtId="14" fontId="18" fillId="0" borderId="28" xfId="51" applyNumberFormat="1" applyFont="1" applyFill="1" applyBorder="1" applyAlignment="1" applyProtection="1">
      <alignment horizontal="center" vertical="center" wrapText="1"/>
      <protection hidden="1"/>
    </xf>
    <xf numFmtId="14" fontId="18" fillId="0" borderId="25" xfId="51" applyNumberFormat="1" applyFont="1" applyFill="1" applyBorder="1" applyAlignment="1" applyProtection="1">
      <alignment horizontal="center" vertical="center" wrapText="1"/>
      <protection hidden="1"/>
    </xf>
    <xf numFmtId="14" fontId="18" fillId="0" borderId="29" xfId="51" applyNumberFormat="1" applyFont="1" applyFill="1" applyBorder="1" applyAlignment="1" applyProtection="1">
      <alignment horizontal="center" vertical="center" wrapText="1"/>
      <protection hidden="1"/>
    </xf>
    <xf numFmtId="0" fontId="7" fillId="38" borderId="42" xfId="0" applyFont="1" applyFill="1" applyBorder="1" applyAlignment="1" applyProtection="1">
      <alignment horizontal="left" wrapText="1"/>
      <protection hidden="1"/>
    </xf>
    <xf numFmtId="0" fontId="9" fillId="38" borderId="30" xfId="0" applyFont="1" applyFill="1" applyBorder="1" applyAlignment="1">
      <alignment horizontal="left" vertical="top" wrapText="1"/>
    </xf>
    <xf numFmtId="0" fontId="10" fillId="38" borderId="30" xfId="0" applyFont="1" applyFill="1" applyBorder="1" applyAlignment="1">
      <alignment horizontal="left" vertical="top" wrapText="1"/>
    </xf>
    <xf numFmtId="0" fontId="12" fillId="0" borderId="43" xfId="0" applyFont="1" applyBorder="1" applyAlignment="1">
      <alignment vertical="center" wrapText="1"/>
    </xf>
    <xf numFmtId="0" fontId="13" fillId="39" borderId="44" xfId="35" applyNumberFormat="1" applyFont="1" applyFill="1" applyBorder="1" applyAlignment="1" applyProtection="1">
      <alignment horizontal="center" vertical="center" wrapText="1"/>
      <protection/>
    </xf>
    <xf numFmtId="0" fontId="12" fillId="0" borderId="45" xfId="0" applyFont="1" applyBorder="1" applyAlignment="1">
      <alignment vertical="center" wrapText="1"/>
    </xf>
    <xf numFmtId="0" fontId="15" fillId="38" borderId="30" xfId="0" applyFont="1" applyFill="1" applyBorder="1" applyAlignment="1">
      <alignment horizontal="left" vertical="top" wrapText="1"/>
    </xf>
    <xf numFmtId="0" fontId="0" fillId="38" borderId="22" xfId="0" applyFont="1" applyFill="1" applyBorder="1" applyAlignment="1">
      <alignment horizontal="left" vertical="top" wrapText="1"/>
    </xf>
    <xf numFmtId="0" fontId="16" fillId="34" borderId="46" xfId="0" applyFont="1" applyFill="1" applyBorder="1" applyAlignment="1" applyProtection="1">
      <alignment horizontal="center" vertical="center"/>
      <protection hidden="1"/>
    </xf>
    <xf numFmtId="0" fontId="5" fillId="34" borderId="46" xfId="0" applyFont="1" applyFill="1" applyBorder="1" applyAlignment="1" applyProtection="1">
      <alignment horizontal="right" vertical="center"/>
      <protection hidden="1"/>
    </xf>
    <xf numFmtId="0" fontId="17" fillId="0" borderId="42" xfId="0" applyFont="1" applyBorder="1" applyAlignment="1" applyProtection="1">
      <alignment horizontal="justify" vertical="center" wrapText="1"/>
      <protection hidden="1"/>
    </xf>
    <xf numFmtId="0" fontId="18" fillId="0" borderId="47" xfId="0" applyFont="1" applyBorder="1" applyAlignment="1" applyProtection="1">
      <alignment horizontal="justify" vertical="center" wrapText="1"/>
      <protection hidden="1"/>
    </xf>
    <xf numFmtId="0" fontId="9" fillId="0" borderId="47" xfId="0" applyFont="1" applyBorder="1" applyAlignment="1" applyProtection="1">
      <alignment horizontal="justify" vertical="center" wrapText="1"/>
      <protection hidden="1"/>
    </xf>
    <xf numFmtId="0" fontId="9" fillId="0" borderId="30" xfId="0" applyFont="1" applyBorder="1" applyAlignment="1" applyProtection="1">
      <alignment horizontal="justify" vertical="center" wrapText="1"/>
      <protection hidden="1"/>
    </xf>
    <xf numFmtId="0" fontId="18" fillId="0" borderId="30" xfId="0" applyFont="1" applyBorder="1" applyAlignment="1" applyProtection="1">
      <alignment horizontal="justify" vertical="center" wrapText="1"/>
      <protection hidden="1"/>
    </xf>
    <xf numFmtId="0" fontId="13" fillId="0" borderId="22" xfId="0" applyFont="1" applyBorder="1" applyAlignment="1" applyProtection="1">
      <alignment horizontal="justify" vertical="center" wrapText="1"/>
      <protection hidden="1"/>
    </xf>
    <xf numFmtId="0" fontId="22" fillId="0" borderId="0" xfId="0" applyFont="1" applyFill="1" applyBorder="1" applyAlignment="1" applyProtection="1">
      <alignment horizontal="right" vertical="center" wrapText="1"/>
      <protection hidden="1"/>
    </xf>
    <xf numFmtId="0" fontId="23" fillId="0" borderId="0" xfId="0" applyFont="1" applyFill="1" applyBorder="1" applyAlignment="1" applyProtection="1">
      <alignment horizontal="center" vertical="center" wrapText="1"/>
      <protection hidden="1"/>
    </xf>
    <xf numFmtId="0" fontId="7" fillId="0" borderId="13" xfId="0" applyFont="1" applyFill="1" applyBorder="1" applyAlignment="1" applyProtection="1">
      <alignment horizontal="center" vertical="center" shrinkToFit="1"/>
      <protection hidden="1"/>
    </xf>
    <xf numFmtId="49" fontId="24" fillId="35" borderId="13" xfId="0" applyNumberFormat="1" applyFont="1" applyFill="1" applyBorder="1" applyAlignment="1" applyProtection="1">
      <alignment horizontal="center" vertical="center" shrinkToFit="1"/>
      <protection hidden="1"/>
    </xf>
    <xf numFmtId="49" fontId="24" fillId="35" borderId="13" xfId="0" applyNumberFormat="1" applyFont="1" applyFill="1" applyBorder="1" applyAlignment="1" applyProtection="1">
      <alignment horizontal="left" vertical="center" shrinkToFit="1"/>
      <protection hidden="1"/>
    </xf>
    <xf numFmtId="0" fontId="25" fillId="0" borderId="12" xfId="0" applyFont="1" applyFill="1" applyBorder="1" applyAlignment="1" applyProtection="1">
      <alignment horizontal="center" vertical="top"/>
      <protection hidden="1"/>
    </xf>
    <xf numFmtId="0" fontId="25" fillId="0" borderId="48" xfId="0" applyFont="1" applyFill="1" applyBorder="1" applyAlignment="1" applyProtection="1">
      <alignment horizontal="center" vertical="top"/>
      <protection hidden="1"/>
    </xf>
    <xf numFmtId="1" fontId="24" fillId="35" borderId="13" xfId="0" applyNumberFormat="1" applyFont="1" applyFill="1" applyBorder="1" applyAlignment="1" applyProtection="1">
      <alignment horizontal="center" vertical="center"/>
      <protection hidden="1"/>
    </xf>
    <xf numFmtId="164" fontId="24" fillId="35" borderId="13" xfId="0" applyNumberFormat="1"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top" wrapText="1"/>
      <protection hidden="1"/>
    </xf>
    <xf numFmtId="4" fontId="24" fillId="35" borderId="13" xfId="0" applyNumberFormat="1" applyFont="1" applyFill="1" applyBorder="1" applyAlignment="1" applyProtection="1">
      <alignment horizontal="center" vertical="center" shrinkToFit="1"/>
      <protection hidden="1"/>
    </xf>
    <xf numFmtId="0" fontId="17" fillId="36" borderId="13" xfId="0" applyFont="1" applyFill="1" applyBorder="1" applyAlignment="1" applyProtection="1">
      <alignment horizontal="center" vertical="center" wrapText="1"/>
      <protection hidden="1"/>
    </xf>
    <xf numFmtId="0" fontId="18" fillId="0" borderId="28" xfId="0" applyNumberFormat="1" applyFont="1" applyFill="1" applyBorder="1" applyAlignment="1" applyProtection="1">
      <alignment horizontal="left" vertical="center" wrapText="1"/>
      <protection hidden="1"/>
    </xf>
    <xf numFmtId="0" fontId="18" fillId="0" borderId="29" xfId="0" applyNumberFormat="1" applyFont="1" applyFill="1" applyBorder="1" applyAlignment="1" applyProtection="1">
      <alignment horizontal="left" vertical="center" wrapText="1"/>
      <protection hidden="1"/>
    </xf>
    <xf numFmtId="0" fontId="9" fillId="36" borderId="13" xfId="0" applyFont="1" applyFill="1" applyBorder="1" applyAlignment="1" applyProtection="1">
      <alignment horizontal="center" vertical="center" wrapText="1"/>
      <protection hidden="1"/>
    </xf>
    <xf numFmtId="49" fontId="18" fillId="0" borderId="18" xfId="0" applyNumberFormat="1" applyFont="1" applyFill="1" applyBorder="1" applyAlignment="1" applyProtection="1">
      <alignment horizontal="left" vertical="center" wrapText="1"/>
      <protection hidden="1"/>
    </xf>
    <xf numFmtId="49" fontId="18" fillId="0" borderId="19" xfId="0" applyNumberFormat="1" applyFont="1" applyFill="1" applyBorder="1" applyAlignment="1" applyProtection="1">
      <alignment horizontal="left" vertical="center" wrapText="1"/>
      <protection hidden="1"/>
    </xf>
    <xf numFmtId="49" fontId="18" fillId="0" borderId="20" xfId="0" applyNumberFormat="1" applyFont="1" applyFill="1" applyBorder="1" applyAlignment="1" applyProtection="1">
      <alignment horizontal="left" vertical="center" wrapText="1"/>
      <protection hidden="1"/>
    </xf>
    <xf numFmtId="49" fontId="9" fillId="0" borderId="22" xfId="0" applyNumberFormat="1" applyFont="1" applyFill="1" applyBorder="1" applyAlignment="1" applyProtection="1">
      <alignment horizontal="center" vertical="center" shrinkToFit="1"/>
      <protection hidden="1"/>
    </xf>
    <xf numFmtId="49" fontId="9" fillId="0" borderId="22" xfId="0" applyNumberFormat="1" applyFont="1" applyFill="1" applyBorder="1" applyAlignment="1" applyProtection="1">
      <alignment horizontal="center" vertical="center"/>
      <protection hidden="1"/>
    </xf>
    <xf numFmtId="165" fontId="25" fillId="0" borderId="12" xfId="0" applyNumberFormat="1" applyFont="1" applyFill="1" applyBorder="1" applyAlignment="1" applyProtection="1">
      <alignment horizontal="center" vertical="top" wrapText="1"/>
      <protection hidden="1"/>
    </xf>
    <xf numFmtId="0" fontId="30" fillId="0" borderId="0" xfId="0" applyFont="1" applyBorder="1" applyAlignment="1" applyProtection="1">
      <alignment horizontal="left" vertical="center" wrapText="1"/>
      <protection hidden="1"/>
    </xf>
    <xf numFmtId="0" fontId="18" fillId="0" borderId="0" xfId="0" applyFont="1" applyFill="1" applyBorder="1" applyAlignment="1" applyProtection="1">
      <alignment horizontal="center" vertical="top"/>
      <protection hidden="1"/>
    </xf>
    <xf numFmtId="0" fontId="32" fillId="0" borderId="0" xfId="0" applyFont="1" applyBorder="1" applyAlignment="1" applyProtection="1">
      <alignment horizontal="center"/>
      <protection/>
    </xf>
    <xf numFmtId="0" fontId="33" fillId="35" borderId="49" xfId="0" applyFont="1" applyFill="1" applyBorder="1" applyAlignment="1">
      <alignment horizontal="center" vertical="center" shrinkToFit="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top"/>
      <protection hidden="1"/>
    </xf>
    <xf numFmtId="0" fontId="27" fillId="0" borderId="50" xfId="0" applyFont="1" applyBorder="1" applyAlignment="1" applyProtection="1">
      <alignment horizontal="right" vertical="center" shrinkToFit="1"/>
      <protection/>
    </xf>
    <xf numFmtId="1" fontId="37" fillId="35" borderId="22" xfId="0" applyNumberFormat="1" applyFont="1" applyFill="1" applyBorder="1" applyAlignment="1" applyProtection="1">
      <alignment horizontal="left" vertical="center"/>
      <protection locked="0"/>
    </xf>
    <xf numFmtId="3" fontId="27" fillId="0" borderId="50" xfId="0" applyNumberFormat="1" applyFont="1" applyBorder="1" applyAlignment="1" applyProtection="1">
      <alignment horizontal="right" vertical="center" shrinkToFit="1"/>
      <protection/>
    </xf>
    <xf numFmtId="4" fontId="42" fillId="34" borderId="22" xfId="0" applyNumberFormat="1" applyFont="1" applyFill="1" applyBorder="1" applyAlignment="1" applyProtection="1">
      <alignment horizontal="center" vertical="center" shrinkToFit="1"/>
      <protection/>
    </xf>
    <xf numFmtId="0" fontId="27" fillId="0" borderId="50" xfId="0" applyFont="1" applyBorder="1" applyAlignment="1">
      <alignment horizontal="right" vertical="center"/>
    </xf>
    <xf numFmtId="164" fontId="37" fillId="35" borderId="22" xfId="0" applyNumberFormat="1" applyFont="1" applyFill="1" applyBorder="1" applyAlignment="1" applyProtection="1">
      <alignment horizontal="center" vertical="center" wrapText="1"/>
      <protection locked="0"/>
    </xf>
    <xf numFmtId="1" fontId="37" fillId="0" borderId="22"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horizontal="right" vertical="center" shrinkToFit="1"/>
      <protection/>
    </xf>
    <xf numFmtId="0" fontId="15" fillId="0" borderId="0" xfId="0" applyFont="1" applyBorder="1" applyAlignment="1" applyProtection="1">
      <alignment horizontal="left" vertical="center" wrapText="1"/>
      <protection hidden="1"/>
    </xf>
    <xf numFmtId="0" fontId="25" fillId="0" borderId="0" xfId="0" applyFont="1" applyBorder="1" applyAlignment="1" applyProtection="1">
      <alignment horizontal="right" vertical="center"/>
      <protection/>
    </xf>
    <xf numFmtId="0" fontId="43" fillId="0" borderId="50" xfId="0" applyFont="1" applyBorder="1" applyAlignment="1" applyProtection="1">
      <alignment horizontal="left" vertical="center" wrapText="1" shrinkToFit="1"/>
      <protection hidden="1"/>
    </xf>
    <xf numFmtId="0" fontId="44" fillId="37" borderId="13" xfId="0" applyFont="1" applyFill="1" applyBorder="1" applyAlignment="1" applyProtection="1">
      <alignment horizontal="center" vertical="center"/>
      <protection/>
    </xf>
    <xf numFmtId="0" fontId="45" fillId="37" borderId="13" xfId="53" applyFont="1" applyFill="1" applyBorder="1" applyAlignment="1">
      <alignment horizontal="center" vertical="center"/>
      <protection/>
    </xf>
    <xf numFmtId="0" fontId="47" fillId="37" borderId="13" xfId="53" applyFont="1" applyFill="1" applyBorder="1" applyAlignment="1">
      <alignment horizontal="left" vertical="center" wrapText="1"/>
      <protection/>
    </xf>
    <xf numFmtId="0" fontId="2" fillId="0" borderId="51" xfId="0" applyNumberFormat="1" applyFont="1" applyFill="1" applyBorder="1" applyAlignment="1" applyProtection="1">
      <alignment horizontal="left" vertical="center" wrapText="1"/>
      <protection/>
    </xf>
    <xf numFmtId="0" fontId="2" fillId="0" borderId="52" xfId="0" applyNumberFormat="1" applyFont="1" applyFill="1" applyBorder="1" applyAlignment="1" applyProtection="1">
      <alignment horizontal="left" vertical="center" wrapText="1"/>
      <protection/>
    </xf>
    <xf numFmtId="0" fontId="49" fillId="0" borderId="40" xfId="0" applyNumberFormat="1" applyFont="1" applyFill="1" applyBorder="1" applyAlignment="1" applyProtection="1">
      <alignment horizontal="left" vertical="center" shrinkToFit="1"/>
      <protection/>
    </xf>
    <xf numFmtId="0" fontId="2" fillId="0" borderId="40" xfId="0" applyNumberFormat="1" applyFont="1" applyFill="1" applyBorder="1" applyAlignment="1" applyProtection="1">
      <alignment horizontal="left" vertical="center" shrinkToFit="1"/>
      <protection/>
    </xf>
    <xf numFmtId="0" fontId="5" fillId="37" borderId="42" xfId="0" applyFont="1" applyFill="1" applyBorder="1" applyAlignment="1">
      <alignment horizontal="left" vertical="center" wrapText="1"/>
    </xf>
    <xf numFmtId="0" fontId="50" fillId="37" borderId="42" xfId="53" applyFont="1" applyFill="1" applyBorder="1" applyAlignment="1">
      <alignment horizontal="center" vertical="center" wrapText="1"/>
      <protection/>
    </xf>
    <xf numFmtId="0" fontId="50" fillId="37" borderId="53" xfId="53" applyFont="1" applyFill="1" applyBorder="1" applyAlignment="1">
      <alignment horizontal="center" vertical="center" wrapText="1"/>
      <protection/>
    </xf>
    <xf numFmtId="0" fontId="50" fillId="37" borderId="42" xfId="0" applyFont="1" applyFill="1" applyBorder="1" applyAlignment="1">
      <alignment horizontal="center" vertical="center" wrapText="1"/>
    </xf>
    <xf numFmtId="0" fontId="2" fillId="0" borderId="54" xfId="0" applyNumberFormat="1" applyFont="1" applyFill="1" applyBorder="1" applyAlignment="1" applyProtection="1">
      <alignment horizontal="left" vertical="center" wrapText="1"/>
      <protection/>
    </xf>
    <xf numFmtId="0" fontId="2" fillId="0" borderId="55" xfId="0" applyNumberFormat="1" applyFont="1" applyFill="1" applyBorder="1" applyAlignment="1" applyProtection="1">
      <alignment horizontal="left" vertical="center" wrapText="1"/>
      <protection/>
    </xf>
    <xf numFmtId="0" fontId="5" fillId="37" borderId="30" xfId="0" applyFont="1" applyFill="1" applyBorder="1" applyAlignment="1">
      <alignment horizontal="left" vertical="center" wrapText="1"/>
    </xf>
    <xf numFmtId="0" fontId="9" fillId="0" borderId="50" xfId="0" applyFont="1" applyFill="1" applyBorder="1" applyAlignment="1" applyProtection="1">
      <alignment horizontal="right" vertical="center" shrinkToFit="1"/>
      <protection/>
    </xf>
    <xf numFmtId="49" fontId="51" fillId="0" borderId="22" xfId="0" applyNumberFormat="1" applyFont="1" applyFill="1" applyBorder="1" applyAlignment="1" applyProtection="1">
      <alignment horizontal="left" vertical="center"/>
      <protection locked="0"/>
    </xf>
    <xf numFmtId="0" fontId="9" fillId="0" borderId="30" xfId="0" applyFont="1" applyFill="1" applyBorder="1" applyAlignment="1" applyProtection="1">
      <alignment horizontal="right" vertical="center" shrinkToFit="1"/>
      <protection/>
    </xf>
    <xf numFmtId="0" fontId="55" fillId="0" borderId="0" xfId="0" applyFont="1" applyBorder="1" applyAlignment="1" applyProtection="1">
      <alignment horizontal="center"/>
      <protection hidden="1"/>
    </xf>
    <xf numFmtId="0" fontId="32" fillId="0" borderId="56" xfId="0" applyFont="1" applyBorder="1" applyAlignment="1" applyProtection="1">
      <alignment horizontal="center" vertical="center" wrapText="1"/>
      <protection hidden="1"/>
    </xf>
    <xf numFmtId="0" fontId="33" fillId="35" borderId="49" xfId="0" applyFont="1" applyFill="1" applyBorder="1" applyAlignment="1" applyProtection="1">
      <alignment horizontal="center" vertical="center" wrapText="1"/>
      <protection hidden="1"/>
    </xf>
    <xf numFmtId="0" fontId="56" fillId="0" borderId="0" xfId="0" applyFont="1" applyBorder="1" applyAlignment="1" applyProtection="1">
      <alignment horizontal="center" vertical="top"/>
      <protection hidden="1"/>
    </xf>
    <xf numFmtId="0" fontId="27" fillId="0" borderId="0" xfId="0" applyFont="1" applyBorder="1" applyAlignment="1" applyProtection="1">
      <alignment horizontal="right" vertical="center" shrinkToFit="1"/>
      <protection hidden="1"/>
    </xf>
    <xf numFmtId="1" fontId="3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horizontal="right" vertical="center" shrinkToFit="1"/>
      <protection hidden="1"/>
    </xf>
    <xf numFmtId="0" fontId="25" fillId="0" borderId="0" xfId="0" applyFont="1" applyBorder="1" applyAlignment="1" applyProtection="1">
      <alignment horizontal="right" vertical="center"/>
      <protection hidden="1"/>
    </xf>
    <xf numFmtId="0" fontId="44" fillId="37" borderId="13" xfId="0" applyFont="1" applyFill="1" applyBorder="1" applyAlignment="1" applyProtection="1">
      <alignment horizontal="center" vertical="center"/>
      <protection hidden="1"/>
    </xf>
    <xf numFmtId="0" fontId="50" fillId="37" borderId="13" xfId="53" applyFont="1" applyFill="1" applyBorder="1" applyAlignment="1" applyProtection="1">
      <alignment horizontal="center" vertical="center"/>
      <protection hidden="1"/>
    </xf>
    <xf numFmtId="0" fontId="57" fillId="40" borderId="42" xfId="53" applyFont="1" applyFill="1" applyBorder="1" applyAlignment="1" applyProtection="1">
      <alignment horizontal="left" vertical="center" wrapText="1"/>
      <protection hidden="1"/>
    </xf>
    <xf numFmtId="49" fontId="59" fillId="0" borderId="15" xfId="0" applyNumberFormat="1" applyFont="1" applyFill="1" applyBorder="1" applyAlignment="1" applyProtection="1">
      <alignment horizontal="left" vertical="center" wrapText="1"/>
      <protection hidden="1"/>
    </xf>
    <xf numFmtId="49" fontId="59" fillId="0" borderId="40" xfId="0" applyNumberFormat="1" applyFont="1" applyFill="1" applyBorder="1" applyAlignment="1" applyProtection="1">
      <alignment horizontal="left" vertical="center" wrapText="1"/>
      <protection hidden="1"/>
    </xf>
    <xf numFmtId="49" fontId="2" fillId="0" borderId="40" xfId="0" applyNumberFormat="1" applyFont="1" applyFill="1" applyBorder="1" applyAlignment="1" applyProtection="1">
      <alignment horizontal="left" vertical="center" wrapText="1"/>
      <protection hidden="1"/>
    </xf>
    <xf numFmtId="49" fontId="2" fillId="0" borderId="17" xfId="0" applyNumberFormat="1" applyFont="1" applyFill="1" applyBorder="1" applyAlignment="1" applyProtection="1">
      <alignment horizontal="left" vertical="center" wrapText="1"/>
      <protection hidden="1"/>
    </xf>
    <xf numFmtId="0" fontId="57" fillId="40" borderId="30" xfId="53" applyFont="1" applyFill="1" applyBorder="1" applyAlignment="1">
      <alignment horizontal="left" vertical="center" wrapText="1"/>
      <protection/>
    </xf>
    <xf numFmtId="49" fontId="2" fillId="0" borderId="40" xfId="0" applyNumberFormat="1" applyFont="1" applyFill="1" applyBorder="1" applyAlignment="1" applyProtection="1">
      <alignment horizontal="left" vertical="center" shrinkToFit="1"/>
      <protection hidden="1"/>
    </xf>
    <xf numFmtId="49" fontId="2" fillId="0" borderId="15" xfId="0" applyNumberFormat="1" applyFont="1" applyFill="1" applyBorder="1" applyAlignment="1" applyProtection="1">
      <alignment horizontal="left" vertical="center" wrapText="1"/>
      <protection hidden="1"/>
    </xf>
    <xf numFmtId="49" fontId="37" fillId="0" borderId="0" xfId="0" applyNumberFormat="1" applyFont="1" applyFill="1" applyBorder="1" applyAlignment="1" applyProtection="1">
      <alignment horizontal="left" vertical="center" wrapText="1"/>
      <protection hidden="1"/>
    </xf>
    <xf numFmtId="0" fontId="9" fillId="35" borderId="49" xfId="0" applyFont="1" applyFill="1" applyBorder="1" applyAlignment="1" applyProtection="1">
      <alignment horizontal="center" vertical="center" wrapText="1"/>
      <protection hidden="1"/>
    </xf>
    <xf numFmtId="0" fontId="5" fillId="37" borderId="57" xfId="0" applyFont="1" applyFill="1" applyBorder="1" applyAlignment="1" applyProtection="1">
      <alignment horizontal="left" vertical="center" wrapText="1"/>
      <protection hidden="1"/>
    </xf>
    <xf numFmtId="0" fontId="61" fillId="0" borderId="58" xfId="0" applyFont="1" applyFill="1" applyBorder="1" applyAlignment="1" applyProtection="1">
      <alignment vertical="center" wrapText="1"/>
      <protection hidden="1"/>
    </xf>
    <xf numFmtId="0" fontId="61" fillId="0" borderId="58" xfId="0" applyFont="1" applyBorder="1" applyAlignment="1" applyProtection="1">
      <alignment vertical="center" wrapText="1"/>
      <protection hidden="1"/>
    </xf>
    <xf numFmtId="0" fontId="5" fillId="37" borderId="59" xfId="0" applyFont="1" applyFill="1" applyBorder="1" applyAlignment="1" applyProtection="1">
      <alignment vertical="center" wrapText="1"/>
      <protection hidden="1"/>
    </xf>
    <xf numFmtId="0" fontId="61" fillId="0" borderId="60" xfId="0" applyFont="1" applyFill="1" applyBorder="1" applyAlignment="1" applyProtection="1">
      <alignment vertical="center" wrapText="1"/>
      <protection hidden="1"/>
    </xf>
    <xf numFmtId="0" fontId="25" fillId="0" borderId="13" xfId="0" applyFont="1" applyFill="1" applyBorder="1" applyAlignment="1" applyProtection="1">
      <alignment horizontal="left" vertical="center" wrapText="1"/>
      <protection hidden="1"/>
    </xf>
    <xf numFmtId="0" fontId="25" fillId="33" borderId="61" xfId="55" applyFont="1" applyFill="1" applyBorder="1" applyAlignment="1">
      <alignment horizontal="center" vertical="center" wrapText="1"/>
      <protection/>
    </xf>
    <xf numFmtId="0" fontId="62" fillId="0" borderId="14" xfId="55" applyFont="1" applyBorder="1" applyAlignment="1">
      <alignment horizontal="left" vertical="center"/>
      <protection/>
    </xf>
    <xf numFmtId="0" fontId="62" fillId="0" borderId="62" xfId="55" applyFont="1" applyBorder="1" applyAlignment="1">
      <alignment horizontal="left" vertical="center"/>
      <protection/>
    </xf>
    <xf numFmtId="0" fontId="63" fillId="0" borderId="62" xfId="55" applyFont="1" applyBorder="1" applyAlignment="1">
      <alignment horizontal="left" vertical="center"/>
      <protection/>
    </xf>
    <xf numFmtId="0" fontId="58" fillId="0" borderId="62" xfId="55" applyFont="1" applyBorder="1" applyAlignment="1">
      <alignment horizontal="left" vertical="center"/>
      <protection/>
    </xf>
    <xf numFmtId="0" fontId="63" fillId="0" borderId="16" xfId="55" applyFont="1" applyBorder="1" applyAlignment="1">
      <alignment horizontal="left" vertical="center"/>
      <protection/>
    </xf>
    <xf numFmtId="0" fontId="58" fillId="0" borderId="16" xfId="55" applyFont="1" applyBorder="1" applyAlignment="1">
      <alignment horizontal="left" vertical="center"/>
      <protection/>
    </xf>
    <xf numFmtId="0" fontId="60" fillId="33" borderId="13" xfId="0" applyFont="1" applyFill="1" applyBorder="1" applyAlignment="1" applyProtection="1">
      <alignment horizontal="left" vertical="center" wrapText="1"/>
      <protection hidden="1"/>
    </xf>
    <xf numFmtId="0" fontId="64" fillId="35" borderId="13" xfId="0" applyFont="1" applyFill="1" applyBorder="1" applyAlignment="1" applyProtection="1">
      <alignment horizontal="center" vertical="center" wrapText="1"/>
      <protection hidden="1"/>
    </xf>
    <xf numFmtId="0" fontId="0" fillId="0" borderId="15" xfId="0" applyFont="1" applyBorder="1" applyAlignment="1" applyProtection="1">
      <alignment vertical="center" wrapText="1"/>
      <protection hidden="1"/>
    </xf>
    <xf numFmtId="0" fontId="0" fillId="0" borderId="40" xfId="0" applyFont="1" applyBorder="1" applyAlignment="1" applyProtection="1">
      <alignment vertical="center" wrapText="1"/>
      <protection hidden="1"/>
    </xf>
    <xf numFmtId="0" fontId="0" fillId="0" borderId="17" xfId="0" applyFont="1" applyBorder="1" applyAlignment="1" applyProtection="1">
      <alignment vertical="center" wrapText="1"/>
      <protection hidden="1"/>
    </xf>
    <xf numFmtId="0" fontId="27" fillId="39" borderId="13" xfId="54" applyFont="1" applyFill="1" applyBorder="1" applyAlignment="1" applyProtection="1">
      <alignment horizontal="left" vertical="center" wrapText="1"/>
      <protection hidden="1"/>
    </xf>
    <xf numFmtId="0" fontId="36" fillId="33" borderId="63" xfId="54" applyFont="1" applyFill="1" applyBorder="1" applyAlignment="1" applyProtection="1">
      <alignment horizontal="center" vertical="center"/>
      <protection hidden="1"/>
    </xf>
    <xf numFmtId="0" fontId="18" fillId="0" borderId="15" xfId="51" applyNumberFormat="1" applyFont="1" applyFill="1" applyBorder="1" applyAlignment="1" applyProtection="1">
      <alignment horizontal="left" vertical="center" wrapText="1"/>
      <protection hidden="1"/>
    </xf>
    <xf numFmtId="0" fontId="18" fillId="0" borderId="40" xfId="51" applyNumberFormat="1" applyFont="1" applyFill="1" applyBorder="1" applyAlignment="1" applyProtection="1">
      <alignment horizontal="left" vertical="center" wrapText="1"/>
      <protection hidden="1"/>
    </xf>
    <xf numFmtId="0" fontId="18" fillId="0" borderId="40" xfId="51" applyNumberFormat="1" applyFont="1" applyFill="1" applyBorder="1" applyAlignment="1" applyProtection="1">
      <alignment vertical="center" wrapText="1"/>
      <protection hidden="1"/>
    </xf>
    <xf numFmtId="0" fontId="18" fillId="0" borderId="17" xfId="51" applyNumberFormat="1" applyFont="1" applyFill="1" applyBorder="1" applyAlignment="1" applyProtection="1">
      <alignment horizontal="left" vertical="center" wrapText="1"/>
      <protection hidden="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Normal_Sheet1" xfId="53"/>
    <cellStyle name="Normal_Sheet2" xfId="54"/>
    <cellStyle name="Obično_Knjiga2" xfId="55"/>
    <cellStyle name="Obično_List1" xfId="56"/>
    <cellStyle name="Percent" xfId="57"/>
    <cellStyle name="Povezana ćelija"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14">
    <dxf>
      <font>
        <b/>
        <i val="0"/>
        <color indexed="9"/>
      </font>
      <fill>
        <patternFill patternType="solid">
          <fgColor indexed="60"/>
          <bgColor indexed="10"/>
        </patternFill>
      </fill>
    </dxf>
    <dxf>
      <font>
        <b/>
        <i val="0"/>
        <color indexed="9"/>
      </font>
      <fill>
        <patternFill patternType="solid">
          <fgColor indexed="39"/>
          <bgColor indexed="12"/>
        </patternFill>
      </fill>
    </dxf>
    <dxf>
      <font>
        <b/>
        <i val="0"/>
        <color indexed="17"/>
      </font>
      <fill>
        <patternFill patternType="solid">
          <fgColor indexed="9"/>
          <bgColor indexed="26"/>
        </patternFill>
      </fill>
    </dxf>
    <dxf>
      <font>
        <b/>
        <i val="0"/>
        <color indexed="10"/>
      </font>
      <fill>
        <patternFill patternType="solid">
          <fgColor indexed="34"/>
          <bgColor indexed="13"/>
        </patternFill>
      </fill>
      <border>
        <left style="thin">
          <color indexed="10"/>
        </left>
        <right style="thin">
          <color indexed="10"/>
        </right>
        <top style="thin">
          <color indexed="10"/>
        </top>
        <bottom style="thin">
          <color indexed="10"/>
        </bottom>
      </border>
    </dxf>
    <dxf>
      <font>
        <b val="0"/>
        <color indexed="10"/>
      </font>
      <fill>
        <patternFill patternType="solid">
          <fgColor indexed="34"/>
          <bgColor indexed="13"/>
        </patternFill>
      </fill>
      <border>
        <left style="thin">
          <color indexed="8"/>
        </left>
        <right style="thin">
          <color indexed="8"/>
        </right>
        <top style="thin">
          <color indexed="8"/>
        </top>
        <bottom style="thin">
          <color indexed="8"/>
        </bottom>
      </border>
    </dxf>
    <dxf>
      <fill>
        <patternFill patternType="solid">
          <fgColor indexed="60"/>
          <bgColor indexed="10"/>
        </patternFill>
      </fill>
    </dxf>
    <dxf>
      <font>
        <b/>
        <i val="0"/>
        <color indexed="17"/>
      </font>
      <fill>
        <patternFill patternType="solid">
          <fgColor indexed="9"/>
          <bgColor indexed="26"/>
        </patternFill>
      </fill>
    </dxf>
    <dxf>
      <font>
        <b/>
        <i val="0"/>
        <color indexed="10"/>
      </font>
      <fill>
        <patternFill patternType="solid">
          <fgColor indexed="34"/>
          <bgColor indexed="13"/>
        </patternFill>
      </fill>
      <border>
        <left style="thin">
          <color indexed="10"/>
        </left>
        <right style="thin">
          <color indexed="10"/>
        </right>
        <top style="thin">
          <color indexed="10"/>
        </top>
        <bottom style="thin">
          <color indexed="10"/>
        </bottom>
      </border>
    </dxf>
    <dxf>
      <fill>
        <patternFill patternType="solid">
          <fgColor indexed="60"/>
          <bgColor indexed="10"/>
        </patternFill>
      </fill>
    </dxf>
    <dxf>
      <font>
        <b val="0"/>
        <color indexed="10"/>
      </font>
      <fill>
        <patternFill patternType="solid">
          <fgColor indexed="34"/>
          <bgColor indexed="13"/>
        </patternFill>
      </fill>
      <border>
        <left style="thin">
          <color indexed="8"/>
        </left>
        <right style="thin">
          <color indexed="8"/>
        </right>
        <top style="thin">
          <color indexed="8"/>
        </top>
        <bottom style="thin">
          <color indexed="8"/>
        </bottom>
      </border>
    </dxf>
    <dxf>
      <font>
        <b/>
        <i val="0"/>
        <color indexed="17"/>
      </font>
      <fill>
        <patternFill patternType="solid">
          <fgColor indexed="9"/>
          <bgColor indexed="26"/>
        </patternFill>
      </fill>
    </dxf>
    <dxf>
      <font>
        <b/>
        <i val="0"/>
        <color indexed="10"/>
      </font>
      <fill>
        <patternFill patternType="solid">
          <fgColor indexed="34"/>
          <bgColor indexed="13"/>
        </patternFill>
      </fill>
      <border>
        <left style="thin">
          <color indexed="10"/>
        </left>
        <right style="thin">
          <color indexed="10"/>
        </right>
        <top style="thin">
          <color indexed="10"/>
        </top>
        <bottom style="thin">
          <color indexed="10"/>
        </bottom>
      </border>
    </dxf>
    <dxf>
      <font>
        <b/>
        <i val="0"/>
        <color rgb="FFFF0000"/>
      </font>
      <fill>
        <patternFill patternType="solid">
          <fgColor rgb="FFFFFF00"/>
          <bgColor rgb="FFFFFF00"/>
        </patternFill>
      </fill>
      <border>
        <left style="thin">
          <color rgb="FFFF0000"/>
        </left>
        <right style="thin">
          <color rgb="FFFF0000"/>
        </right>
        <top style="thin"/>
        <bottom style="thin">
          <color rgb="FFFF0000"/>
        </bottom>
      </border>
    </dxf>
    <dxf>
      <font>
        <b val="0"/>
        <color rgb="FFFF0000"/>
      </font>
      <fill>
        <patternFill patternType="solid">
          <fgColor rgb="FFFFFF00"/>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FEFEF"/>
      <rgbColor rgb="00660066"/>
      <rgbColor rgb="00FF8080"/>
      <rgbColor rgb="000066CC"/>
      <rgbColor rgb="00E4E4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10</xdr:col>
      <xdr:colOff>1171575</xdr:colOff>
      <xdr:row>42</xdr:row>
      <xdr:rowOff>219075</xdr:rowOff>
    </xdr:to>
    <xdr:grpSp>
      <xdr:nvGrpSpPr>
        <xdr:cNvPr id="1" name="Group 1"/>
        <xdr:cNvGrpSpPr>
          <a:grpSpLocks/>
        </xdr:cNvGrpSpPr>
      </xdr:nvGrpSpPr>
      <xdr:grpSpPr>
        <a:xfrm>
          <a:off x="5753100" y="12706350"/>
          <a:ext cx="2362200" cy="133350"/>
          <a:chOff x="9575" y="20275"/>
          <a:chExt cx="3932" cy="216"/>
        </a:xfrm>
        <a:solidFill>
          <a:srgbClr val="FFFFFF"/>
        </a:solidFill>
      </xdr:grpSpPr>
      <xdr:grpSp>
        <xdr:nvGrpSpPr>
          <xdr:cNvPr id="2" name="Group 2"/>
          <xdr:cNvGrpSpPr>
            <a:grpSpLocks/>
          </xdr:cNvGrpSpPr>
        </xdr:nvGrpSpPr>
        <xdr:grpSpPr>
          <a:xfrm>
            <a:off x="9575" y="20275"/>
            <a:ext cx="3919" cy="209"/>
            <a:chOff x="9575" y="20275"/>
            <a:chExt cx="3919" cy="209"/>
          </a:xfrm>
          <a:solidFill>
            <a:srgbClr val="FFFFFF"/>
          </a:solidFill>
        </xdr:grpSpPr>
        <xdr:sp>
          <xdr:nvSpPr>
            <xdr:cNvPr id="3" name="Linija 3"/>
            <xdr:cNvSpPr>
              <a:spLocks/>
            </xdr:cNvSpPr>
          </xdr:nvSpPr>
          <xdr:spPr>
            <a:xfrm>
              <a:off x="9575" y="20275"/>
              <a:ext cx="0" cy="20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ija 4"/>
            <xdr:cNvSpPr>
              <a:spLocks/>
            </xdr:cNvSpPr>
          </xdr:nvSpPr>
          <xdr:spPr>
            <a:xfrm>
              <a:off x="9967" y="20275"/>
              <a:ext cx="0" cy="20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ija 5"/>
            <xdr:cNvSpPr>
              <a:spLocks/>
            </xdr:cNvSpPr>
          </xdr:nvSpPr>
          <xdr:spPr>
            <a:xfrm>
              <a:off x="10359" y="20275"/>
              <a:ext cx="0" cy="20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ija 6"/>
            <xdr:cNvSpPr>
              <a:spLocks/>
            </xdr:cNvSpPr>
          </xdr:nvSpPr>
          <xdr:spPr>
            <a:xfrm>
              <a:off x="10752" y="20275"/>
              <a:ext cx="0" cy="20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ija 7"/>
            <xdr:cNvSpPr>
              <a:spLocks/>
            </xdr:cNvSpPr>
          </xdr:nvSpPr>
          <xdr:spPr>
            <a:xfrm>
              <a:off x="11144" y="20275"/>
              <a:ext cx="0" cy="20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ija 8"/>
            <xdr:cNvSpPr>
              <a:spLocks/>
            </xdr:cNvSpPr>
          </xdr:nvSpPr>
          <xdr:spPr>
            <a:xfrm>
              <a:off x="11535" y="20275"/>
              <a:ext cx="0" cy="20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ija 9"/>
            <xdr:cNvSpPr>
              <a:spLocks/>
            </xdr:cNvSpPr>
          </xdr:nvSpPr>
          <xdr:spPr>
            <a:xfrm>
              <a:off x="11928" y="20275"/>
              <a:ext cx="0" cy="20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ija 10"/>
            <xdr:cNvSpPr>
              <a:spLocks/>
            </xdr:cNvSpPr>
          </xdr:nvSpPr>
          <xdr:spPr>
            <a:xfrm>
              <a:off x="12320" y="20275"/>
              <a:ext cx="0" cy="20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ija 11"/>
            <xdr:cNvSpPr>
              <a:spLocks/>
            </xdr:cNvSpPr>
          </xdr:nvSpPr>
          <xdr:spPr>
            <a:xfrm>
              <a:off x="12712" y="20275"/>
              <a:ext cx="0" cy="20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ija 12"/>
            <xdr:cNvSpPr>
              <a:spLocks/>
            </xdr:cNvSpPr>
          </xdr:nvSpPr>
          <xdr:spPr>
            <a:xfrm>
              <a:off x="13104" y="20275"/>
              <a:ext cx="0" cy="20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ija 13"/>
            <xdr:cNvSpPr>
              <a:spLocks/>
            </xdr:cNvSpPr>
          </xdr:nvSpPr>
          <xdr:spPr>
            <a:xfrm>
              <a:off x="13496" y="20275"/>
              <a:ext cx="0" cy="209"/>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ija 14"/>
          <xdr:cNvSpPr>
            <a:spLocks/>
          </xdr:cNvSpPr>
        </xdr:nvSpPr>
        <xdr:spPr>
          <a:xfrm>
            <a:off x="9575" y="20492"/>
            <a:ext cx="3932"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mailto:usluge.ari@optinet.hr" TargetMode="External" /><Relationship Id="rId2" Type="http://schemas.openxmlformats.org/officeDocument/2006/relationships/comments" Target="../comments5.xml" /><Relationship Id="rId3"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1" t="s">
        <v>0</v>
      </c>
      <c r="B1" s="2" t="s">
        <v>1</v>
      </c>
      <c r="C1" s="2" t="s">
        <v>2</v>
      </c>
      <c r="D1" s="2" t="s">
        <v>3</v>
      </c>
      <c r="E1" s="2" t="s">
        <v>4</v>
      </c>
      <c r="F1" s="2" t="s">
        <v>5</v>
      </c>
      <c r="G1" s="2" t="s">
        <v>6</v>
      </c>
      <c r="H1" s="2" t="s">
        <v>7</v>
      </c>
      <c r="I1" s="2" t="s">
        <v>8</v>
      </c>
      <c r="J1" s="2" t="s">
        <v>9</v>
      </c>
    </row>
    <row r="2" spans="1:11" ht="59.25" customHeight="1">
      <c r="A2" s="233" t="s">
        <v>10</v>
      </c>
      <c r="B2" s="233"/>
      <c r="C2" s="233"/>
      <c r="D2" s="233"/>
      <c r="E2" s="233"/>
      <c r="F2" s="233"/>
      <c r="G2" s="233"/>
      <c r="H2" s="233"/>
      <c r="I2" s="233"/>
      <c r="J2" s="233"/>
      <c r="K2" s="233"/>
    </row>
    <row r="3" spans="1:11" ht="15" customHeight="1">
      <c r="A3" s="234"/>
      <c r="B3" s="234"/>
      <c r="C3" s="234"/>
      <c r="D3" s="234"/>
      <c r="E3" s="234"/>
      <c r="F3" s="234"/>
      <c r="G3" s="234"/>
      <c r="H3" s="234"/>
      <c r="I3" s="234"/>
      <c r="J3" s="234"/>
      <c r="K3" s="234"/>
    </row>
    <row r="4" spans="1:11" ht="81" customHeight="1">
      <c r="A4" s="235" t="s">
        <v>11</v>
      </c>
      <c r="B4" s="235"/>
      <c r="C4" s="235"/>
      <c r="D4" s="235"/>
      <c r="E4" s="235"/>
      <c r="F4" s="235"/>
      <c r="G4" s="235"/>
      <c r="H4" s="235"/>
      <c r="I4" s="235"/>
      <c r="J4" s="235"/>
      <c r="K4" s="235"/>
    </row>
    <row r="5" spans="1:11" ht="21" customHeight="1">
      <c r="A5" s="236"/>
      <c r="B5" s="236"/>
      <c r="C5" s="236"/>
      <c r="D5" s="236"/>
      <c r="E5" s="236"/>
      <c r="F5" s="236"/>
      <c r="G5" s="236"/>
      <c r="H5" s="236"/>
      <c r="I5" s="236"/>
      <c r="J5" s="236"/>
      <c r="K5" s="236"/>
    </row>
    <row r="6" spans="1:11" ht="34.5" customHeight="1">
      <c r="A6" s="237" t="s">
        <v>12</v>
      </c>
      <c r="B6" s="237"/>
      <c r="C6" s="237"/>
      <c r="D6" s="237"/>
      <c r="E6" s="237"/>
      <c r="F6" s="237"/>
      <c r="G6" s="237"/>
      <c r="H6" s="237"/>
      <c r="I6" s="237"/>
      <c r="J6" s="237"/>
      <c r="K6" s="237"/>
    </row>
    <row r="7" spans="1:11" ht="108.75" customHeight="1">
      <c r="A7" s="238" t="s">
        <v>13</v>
      </c>
      <c r="B7" s="238"/>
      <c r="C7" s="238"/>
      <c r="D7" s="238"/>
      <c r="E7" s="238"/>
      <c r="F7" s="238"/>
      <c r="G7" s="238"/>
      <c r="H7" s="238"/>
      <c r="I7" s="238"/>
      <c r="J7" s="238"/>
      <c r="K7" s="238"/>
    </row>
    <row r="8" spans="1:11" ht="75" customHeight="1">
      <c r="A8" s="239"/>
      <c r="B8" s="239"/>
      <c r="C8" s="239"/>
      <c r="D8" s="239"/>
      <c r="E8" s="239"/>
      <c r="F8" s="239"/>
      <c r="G8" s="239"/>
      <c r="H8" s="239"/>
      <c r="I8" s="239"/>
      <c r="J8" s="239"/>
      <c r="K8" s="239"/>
    </row>
    <row r="9" spans="1:11" ht="178.5" customHeight="1">
      <c r="A9" s="240"/>
      <c r="B9" s="240"/>
      <c r="C9" s="240"/>
      <c r="D9" s="240"/>
      <c r="E9" s="240"/>
      <c r="F9" s="240"/>
      <c r="G9" s="240"/>
      <c r="H9" s="240"/>
      <c r="I9" s="240"/>
      <c r="J9" s="240"/>
      <c r="K9" s="240"/>
    </row>
  </sheetData>
  <sheetProtection password="C79A" sheet="1"/>
  <mergeCells count="8">
    <mergeCell ref="A8:K8"/>
    <mergeCell ref="A9:K9"/>
    <mergeCell ref="A2:K2"/>
    <mergeCell ref="A3:K3"/>
    <mergeCell ref="A4:K4"/>
    <mergeCell ref="A5:K5"/>
    <mergeCell ref="A6:K6"/>
    <mergeCell ref="A7:K7"/>
  </mergeCells>
  <hyperlinks>
    <hyperlink ref="B1" location="Novosti!A1" display="Novosti"/>
    <hyperlink ref="C1" location="Upute!A1" display="Upute"/>
    <hyperlink ref="D1" location="RefStr!A1" display="RefStr"/>
    <hyperlink ref="E1" location="PRRAS!A1" display="PR-RAS"/>
    <hyperlink ref="F1" location="BIL!A1" display="BIL"/>
    <hyperlink ref="G1" location="Kontrole!A1" display="Kontrole"/>
    <hyperlink ref="H1" location="ZupOpc!A1" display="ZupOpc"/>
    <hyperlink ref="I1" location="Djelat!A1" display="Djelat"/>
    <hyperlink ref="J1" location="Promjene!A1" display="Promjene"/>
    <hyperlink ref="A6" r:id="rId1" display="––––&gt; Link na Internet stranice Ministarstva financija (neprofitno računovodstvo)"/>
  </hyperlinks>
  <printOptions horizontalCentered="1"/>
  <pageMargins left="0.5902777777777778" right="0.5902777777777778" top="0.7875" bottom="0.9840277777777777" header="0.5118055555555555" footer="0.5118055555555555"/>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V22"/>
  <sheetViews>
    <sheetView showGridLines="0" showRowColHeaders="0" zoomScalePageLayoutView="0" workbookViewId="0" topLeftCell="A1">
      <pane ySplit="1" topLeftCell="A14" activePane="bottomLeft" state="frozen"/>
      <selection pane="topLeft" activeCell="A1" sqref="A1"/>
      <selection pane="bottomLeft" activeCell="A1" sqref="A1"/>
    </sheetView>
  </sheetViews>
  <sheetFormatPr defaultColWidth="0" defaultRowHeight="12.75" zeroHeight="1"/>
  <cols>
    <col min="1" max="1" width="10.8515625" style="224" customWidth="1"/>
    <col min="2" max="8" width="10.8515625" style="8" customWidth="1"/>
    <col min="9" max="11" width="11.7109375" style="8" customWidth="1"/>
    <col min="12" max="12" width="1.1484375" style="8" customWidth="1"/>
    <col min="13" max="16384" width="0" style="8" hidden="1" customWidth="1"/>
  </cols>
  <sheetData>
    <row r="1" spans="1:256" ht="30" customHeight="1">
      <c r="A1" s="1" t="s">
        <v>0</v>
      </c>
      <c r="B1" s="2" t="s">
        <v>1</v>
      </c>
      <c r="C1" s="2" t="s">
        <v>2</v>
      </c>
      <c r="D1" s="2" t="s">
        <v>3</v>
      </c>
      <c r="E1" s="2" t="s">
        <v>4</v>
      </c>
      <c r="F1" s="2" t="s">
        <v>5</v>
      </c>
      <c r="G1" s="2" t="s">
        <v>6</v>
      </c>
      <c r="H1" s="2" t="s">
        <v>7</v>
      </c>
      <c r="I1" s="2" t="s">
        <v>8</v>
      </c>
      <c r="J1" s="2" t="s">
        <v>9</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1" ht="34.5" customHeight="1">
      <c r="A2" s="342" t="s">
        <v>2967</v>
      </c>
      <c r="B2" s="342"/>
      <c r="C2" s="342"/>
      <c r="D2" s="342"/>
      <c r="E2" s="342"/>
      <c r="F2" s="342"/>
      <c r="G2" s="342"/>
      <c r="H2" s="342"/>
      <c r="I2" s="342"/>
      <c r="J2" s="342"/>
      <c r="K2" s="342"/>
    </row>
    <row r="3" spans="1:11" ht="18" customHeight="1">
      <c r="A3" s="229" t="s">
        <v>2968</v>
      </c>
      <c r="B3" s="343" t="s">
        <v>2969</v>
      </c>
      <c r="C3" s="343"/>
      <c r="D3" s="343"/>
      <c r="E3" s="343"/>
      <c r="F3" s="343"/>
      <c r="G3" s="343"/>
      <c r="H3" s="343"/>
      <c r="I3" s="343"/>
      <c r="J3" s="343"/>
      <c r="K3" s="343"/>
    </row>
    <row r="4" spans="1:11" ht="15" customHeight="1">
      <c r="A4" s="230" t="s">
        <v>2970</v>
      </c>
      <c r="B4" s="344" t="s">
        <v>2971</v>
      </c>
      <c r="C4" s="344"/>
      <c r="D4" s="344"/>
      <c r="E4" s="344"/>
      <c r="F4" s="344"/>
      <c r="G4" s="344"/>
      <c r="H4" s="344"/>
      <c r="I4" s="344"/>
      <c r="J4" s="344"/>
      <c r="K4" s="344"/>
    </row>
    <row r="5" spans="1:11" ht="15" customHeight="1">
      <c r="A5" s="231" t="s">
        <v>2972</v>
      </c>
      <c r="B5" s="345" t="s">
        <v>2973</v>
      </c>
      <c r="C5" s="345"/>
      <c r="D5" s="345"/>
      <c r="E5" s="345"/>
      <c r="F5" s="345"/>
      <c r="G5" s="345"/>
      <c r="H5" s="345"/>
      <c r="I5" s="345"/>
      <c r="J5" s="345"/>
      <c r="K5" s="345"/>
    </row>
    <row r="6" spans="1:11" ht="30" customHeight="1">
      <c r="A6" s="231" t="s">
        <v>2974</v>
      </c>
      <c r="B6" s="345" t="s">
        <v>2975</v>
      </c>
      <c r="C6" s="345"/>
      <c r="D6" s="345"/>
      <c r="E6" s="345"/>
      <c r="F6" s="345"/>
      <c r="G6" s="345"/>
      <c r="H6" s="345"/>
      <c r="I6" s="345"/>
      <c r="J6" s="345"/>
      <c r="K6" s="345"/>
    </row>
    <row r="7" spans="1:11" ht="30" customHeight="1">
      <c r="A7" s="231" t="s">
        <v>2976</v>
      </c>
      <c r="B7" s="345" t="s">
        <v>2977</v>
      </c>
      <c r="C7" s="345"/>
      <c r="D7" s="345"/>
      <c r="E7" s="345"/>
      <c r="F7" s="345"/>
      <c r="G7" s="345"/>
      <c r="H7" s="345"/>
      <c r="I7" s="345"/>
      <c r="J7" s="345"/>
      <c r="K7" s="345"/>
    </row>
    <row r="8" spans="1:11" ht="30" customHeight="1">
      <c r="A8" s="231" t="s">
        <v>2978</v>
      </c>
      <c r="B8" s="345" t="s">
        <v>2979</v>
      </c>
      <c r="C8" s="345"/>
      <c r="D8" s="345"/>
      <c r="E8" s="345"/>
      <c r="F8" s="345"/>
      <c r="G8" s="345"/>
      <c r="H8" s="345"/>
      <c r="I8" s="345"/>
      <c r="J8" s="345"/>
      <c r="K8" s="345"/>
    </row>
    <row r="9" spans="1:11" ht="69.75" customHeight="1">
      <c r="A9" s="231" t="s">
        <v>2980</v>
      </c>
      <c r="B9" s="345" t="s">
        <v>2981</v>
      </c>
      <c r="C9" s="345"/>
      <c r="D9" s="345"/>
      <c r="E9" s="345"/>
      <c r="F9" s="345"/>
      <c r="G9" s="345"/>
      <c r="H9" s="345"/>
      <c r="I9" s="345"/>
      <c r="J9" s="345"/>
      <c r="K9" s="345"/>
    </row>
    <row r="10" spans="1:11" ht="45" customHeight="1">
      <c r="A10" s="231" t="s">
        <v>2982</v>
      </c>
      <c r="B10" s="346" t="s">
        <v>2983</v>
      </c>
      <c r="C10" s="346"/>
      <c r="D10" s="346"/>
      <c r="E10" s="346"/>
      <c r="F10" s="346"/>
      <c r="G10" s="346"/>
      <c r="H10" s="346"/>
      <c r="I10" s="346"/>
      <c r="J10" s="346"/>
      <c r="K10" s="346"/>
    </row>
    <row r="11" spans="1:11" ht="21.75" customHeight="1">
      <c r="A11" s="231" t="s">
        <v>2984</v>
      </c>
      <c r="B11" s="345" t="s">
        <v>2985</v>
      </c>
      <c r="C11" s="345"/>
      <c r="D11" s="345"/>
      <c r="E11" s="345"/>
      <c r="F11" s="345"/>
      <c r="G11" s="345"/>
      <c r="H11" s="345"/>
      <c r="I11" s="345"/>
      <c r="J11" s="345"/>
      <c r="K11" s="345"/>
    </row>
    <row r="12" spans="1:11" ht="30" customHeight="1">
      <c r="A12" s="231" t="s">
        <v>2986</v>
      </c>
      <c r="B12" s="345" t="s">
        <v>2987</v>
      </c>
      <c r="C12" s="345"/>
      <c r="D12" s="345"/>
      <c r="E12" s="345"/>
      <c r="F12" s="345"/>
      <c r="G12" s="345"/>
      <c r="H12" s="345"/>
      <c r="I12" s="345"/>
      <c r="J12" s="345"/>
      <c r="K12" s="345"/>
    </row>
    <row r="13" spans="1:11" ht="71.25" customHeight="1">
      <c r="A13" s="231" t="s">
        <v>2988</v>
      </c>
      <c r="B13" s="345" t="s">
        <v>2989</v>
      </c>
      <c r="C13" s="345"/>
      <c r="D13" s="345"/>
      <c r="E13" s="345"/>
      <c r="F13" s="345"/>
      <c r="G13" s="345"/>
      <c r="H13" s="345"/>
      <c r="I13" s="345"/>
      <c r="J13" s="345"/>
      <c r="K13" s="345"/>
    </row>
    <row r="14" spans="1:11" ht="30" customHeight="1">
      <c r="A14" s="232" t="s">
        <v>2990</v>
      </c>
      <c r="B14" s="347" t="s">
        <v>2991</v>
      </c>
      <c r="C14" s="347"/>
      <c r="D14" s="347"/>
      <c r="E14" s="347"/>
      <c r="F14" s="347"/>
      <c r="G14" s="347"/>
      <c r="H14" s="347"/>
      <c r="I14" s="347"/>
      <c r="J14" s="347"/>
      <c r="K14" s="347"/>
    </row>
    <row r="15" spans="1:11" ht="19.5" customHeight="1">
      <c r="A15" s="232" t="s">
        <v>2992</v>
      </c>
      <c r="B15" s="347" t="s">
        <v>2993</v>
      </c>
      <c r="C15" s="347"/>
      <c r="D15" s="347"/>
      <c r="E15" s="347"/>
      <c r="F15" s="347"/>
      <c r="G15" s="347"/>
      <c r="H15" s="347"/>
      <c r="I15" s="347"/>
      <c r="J15" s="347"/>
      <c r="K15" s="347"/>
    </row>
    <row r="16" spans="1:11" ht="19.5" customHeight="1">
      <c r="A16" s="232" t="s">
        <v>2994</v>
      </c>
      <c r="B16" s="347" t="s">
        <v>2995</v>
      </c>
      <c r="C16" s="347"/>
      <c r="D16" s="347"/>
      <c r="E16" s="347"/>
      <c r="F16" s="347"/>
      <c r="G16" s="347"/>
      <c r="H16" s="347"/>
      <c r="I16" s="347"/>
      <c r="J16" s="347"/>
      <c r="K16" s="347"/>
    </row>
    <row r="17" spans="1:11" ht="32.25" customHeight="1">
      <c r="A17" s="232" t="s">
        <v>2996</v>
      </c>
      <c r="B17" s="347" t="s">
        <v>2997</v>
      </c>
      <c r="C17" s="347"/>
      <c r="D17" s="347"/>
      <c r="E17" s="347"/>
      <c r="F17" s="347"/>
      <c r="G17" s="347"/>
      <c r="H17" s="347"/>
      <c r="I17" s="347"/>
      <c r="J17" s="347"/>
      <c r="K17" s="347"/>
    </row>
    <row r="18" spans="1:11" ht="32.25" customHeight="1">
      <c r="A18" s="232" t="s">
        <v>2998</v>
      </c>
      <c r="B18" s="347" t="s">
        <v>2999</v>
      </c>
      <c r="C18" s="347"/>
      <c r="D18" s="347"/>
      <c r="E18" s="347"/>
      <c r="F18" s="347"/>
      <c r="G18" s="347"/>
      <c r="H18" s="347"/>
      <c r="I18" s="347"/>
      <c r="J18" s="347"/>
      <c r="K18" s="347"/>
    </row>
    <row r="19" spans="1:11" ht="32.25" customHeight="1">
      <c r="A19" s="232" t="s">
        <v>3000</v>
      </c>
      <c r="B19" s="347" t="s">
        <v>3001</v>
      </c>
      <c r="C19" s="347"/>
      <c r="D19" s="347"/>
      <c r="E19" s="347"/>
      <c r="F19" s="347"/>
      <c r="G19" s="347"/>
      <c r="H19" s="347"/>
      <c r="I19" s="347"/>
      <c r="J19" s="347"/>
      <c r="K19" s="347"/>
    </row>
    <row r="20" spans="1:11" ht="32.25" customHeight="1">
      <c r="A20" s="232" t="s">
        <v>3002</v>
      </c>
      <c r="B20" s="347" t="s">
        <v>3003</v>
      </c>
      <c r="C20" s="347"/>
      <c r="D20" s="347"/>
      <c r="E20" s="347"/>
      <c r="F20" s="347"/>
      <c r="G20" s="347"/>
      <c r="H20" s="347"/>
      <c r="I20" s="347"/>
      <c r="J20" s="347"/>
      <c r="K20" s="347"/>
    </row>
    <row r="21" spans="1:11" ht="32.25" customHeight="1">
      <c r="A21" s="232" t="s">
        <v>3004</v>
      </c>
      <c r="B21" s="347" t="s">
        <v>3005</v>
      </c>
      <c r="C21" s="347"/>
      <c r="D21" s="347"/>
      <c r="E21" s="347"/>
      <c r="F21" s="347"/>
      <c r="G21" s="347"/>
      <c r="H21" s="347"/>
      <c r="I21" s="347"/>
      <c r="J21" s="347"/>
      <c r="K21" s="347"/>
    </row>
    <row r="22" spans="1:11" ht="21.75" customHeight="1">
      <c r="A22" s="232" t="s">
        <v>3006</v>
      </c>
      <c r="B22" s="347" t="s">
        <v>3007</v>
      </c>
      <c r="C22" s="347"/>
      <c r="D22" s="347"/>
      <c r="E22" s="347"/>
      <c r="F22" s="347"/>
      <c r="G22" s="347"/>
      <c r="H22" s="347"/>
      <c r="I22" s="347"/>
      <c r="J22" s="347"/>
      <c r="K22" s="347"/>
    </row>
  </sheetData>
  <sheetProtection password="C79A" sheet="1"/>
  <mergeCells count="21">
    <mergeCell ref="B20:K20"/>
    <mergeCell ref="B21:K21"/>
    <mergeCell ref="B22:K22"/>
    <mergeCell ref="B14:K14"/>
    <mergeCell ref="B15:K15"/>
    <mergeCell ref="B16:K16"/>
    <mergeCell ref="B17:K17"/>
    <mergeCell ref="B18:K18"/>
    <mergeCell ref="B19:K19"/>
    <mergeCell ref="B8:K8"/>
    <mergeCell ref="B9:K9"/>
    <mergeCell ref="B10:K10"/>
    <mergeCell ref="B11:K11"/>
    <mergeCell ref="B12:K12"/>
    <mergeCell ref="B13:K13"/>
    <mergeCell ref="A2:K2"/>
    <mergeCell ref="B3:K3"/>
    <mergeCell ref="B4:K4"/>
    <mergeCell ref="B5:K5"/>
    <mergeCell ref="B6:K6"/>
    <mergeCell ref="B7:K7"/>
  </mergeCells>
  <hyperlinks>
    <hyperlink ref="B1" location="Novosti!A1" display="Novosti"/>
    <hyperlink ref="C1" location="Upute!A1" display="Upute"/>
    <hyperlink ref="D1" location="RefStr!A1" display="RefStr"/>
    <hyperlink ref="E1" location="PRRAS!A1" display="PR-RAS"/>
    <hyperlink ref="F1" location="BIL!A1" display="BIL"/>
    <hyperlink ref="G1" location="Kontrole!A1" display="Kontrole"/>
    <hyperlink ref="H1" location="ZupOpc!A1" display="ZupOpc"/>
    <hyperlink ref="I1" location="Djelat!A1" display="Djelat"/>
    <hyperlink ref="J1" location="Promjene!A1" display="Promjene"/>
  </hyperlinks>
  <printOptions/>
  <pageMargins left="0.5902777777777778" right="0.5902777777777778" top="0.7875" bottom="0.984027777777777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showGridLines="0" showRowColHeaders="0" zoomScalePageLayoutView="0" workbookViewId="0" topLeftCell="A1">
      <pane ySplit="1" topLeftCell="A2" activePane="bottomLeft" state="frozen"/>
      <selection pane="topLeft" activeCell="A1" sqref="A1"/>
      <selection pane="bottomLeft" activeCell="A4" sqref="A4"/>
    </sheetView>
  </sheetViews>
  <sheetFormatPr defaultColWidth="0" defaultRowHeight="12.75" zeroHeight="1"/>
  <cols>
    <col min="1" max="1" width="11.28125" style="0" customWidth="1"/>
    <col min="2" max="6" width="10.8515625" style="0" customWidth="1"/>
    <col min="7" max="11" width="11.28125" style="0" customWidth="1"/>
    <col min="12" max="12" width="1.1484375" style="0" customWidth="1"/>
    <col min="13" max="16384" width="0" style="0" hidden="1" customWidth="1"/>
  </cols>
  <sheetData>
    <row r="1" spans="1:10" ht="30" customHeight="1">
      <c r="A1" s="1" t="s">
        <v>0</v>
      </c>
      <c r="B1" s="2" t="s">
        <v>1</v>
      </c>
      <c r="C1" s="2" t="s">
        <v>2</v>
      </c>
      <c r="D1" s="2" t="s">
        <v>3</v>
      </c>
      <c r="E1" s="2" t="s">
        <v>4</v>
      </c>
      <c r="F1" s="2" t="s">
        <v>5</v>
      </c>
      <c r="G1" s="2" t="s">
        <v>6</v>
      </c>
      <c r="H1" s="2" t="s">
        <v>7</v>
      </c>
      <c r="I1" s="2" t="s">
        <v>8</v>
      </c>
      <c r="J1" s="2" t="s">
        <v>9</v>
      </c>
    </row>
    <row r="2" spans="1:11" s="3" customFormat="1" ht="24.75" customHeight="1">
      <c r="A2" s="241" t="s">
        <v>14</v>
      </c>
      <c r="B2" s="241"/>
      <c r="C2" s="241"/>
      <c r="D2" s="241"/>
      <c r="E2" s="241"/>
      <c r="F2" s="241"/>
      <c r="G2" s="241"/>
      <c r="H2" s="241"/>
      <c r="I2" s="241"/>
      <c r="J2" s="241"/>
      <c r="K2" s="241"/>
    </row>
    <row r="3" spans="1:11" s="3" customFormat="1" ht="16.5" customHeight="1">
      <c r="A3" s="242" t="str">
        <f>"Verzija Excel datoteke: "&amp;MID(PraviPod!G30,1,1)&amp;"."&amp;MID(PraviPod!G30,2,1)&amp;"."&amp;MID(PraviPod!G30,3,1)&amp;"."</f>
        <v>Verzija Excel datoteke: 3.0.1.</v>
      </c>
      <c r="B3" s="242"/>
      <c r="C3" s="242"/>
      <c r="D3" s="242"/>
      <c r="E3" s="242"/>
      <c r="F3" s="242"/>
      <c r="G3" s="242"/>
      <c r="H3" s="242"/>
      <c r="I3" s="242"/>
      <c r="J3" s="242"/>
      <c r="K3" s="242"/>
    </row>
    <row r="4" spans="1:11" ht="80.25" customHeight="1">
      <c r="A4" s="243" t="s">
        <v>15</v>
      </c>
      <c r="B4" s="243"/>
      <c r="C4" s="243"/>
      <c r="D4" s="243"/>
      <c r="E4" s="243"/>
      <c r="F4" s="243"/>
      <c r="G4" s="243"/>
      <c r="H4" s="243"/>
      <c r="I4" s="243"/>
      <c r="J4" s="243"/>
      <c r="K4" s="243"/>
    </row>
    <row r="5" spans="1:11" ht="63.75" customHeight="1">
      <c r="A5" s="244" t="s">
        <v>16</v>
      </c>
      <c r="B5" s="244"/>
      <c r="C5" s="244"/>
      <c r="D5" s="244"/>
      <c r="E5" s="244"/>
      <c r="F5" s="244"/>
      <c r="G5" s="244"/>
      <c r="H5" s="244"/>
      <c r="I5" s="244"/>
      <c r="J5" s="244"/>
      <c r="K5" s="244"/>
    </row>
    <row r="6" spans="1:11" ht="113.25" customHeight="1">
      <c r="A6" s="244" t="s">
        <v>17</v>
      </c>
      <c r="B6" s="244"/>
      <c r="C6" s="244"/>
      <c r="D6" s="244"/>
      <c r="E6" s="244"/>
      <c r="F6" s="244"/>
      <c r="G6" s="244"/>
      <c r="H6" s="244"/>
      <c r="I6" s="244"/>
      <c r="J6" s="244"/>
      <c r="K6" s="244"/>
    </row>
    <row r="7" spans="1:11" ht="99.75" customHeight="1">
      <c r="A7" s="244" t="s">
        <v>18</v>
      </c>
      <c r="B7" s="244"/>
      <c r="C7" s="244"/>
      <c r="D7" s="244"/>
      <c r="E7" s="244"/>
      <c r="F7" s="244"/>
      <c r="G7" s="244"/>
      <c r="H7" s="244"/>
      <c r="I7" s="244"/>
      <c r="J7" s="244"/>
      <c r="K7" s="244"/>
    </row>
    <row r="8" spans="1:11" ht="63" customHeight="1">
      <c r="A8" s="244" t="s">
        <v>19</v>
      </c>
      <c r="B8" s="244"/>
      <c r="C8" s="244"/>
      <c r="D8" s="244"/>
      <c r="E8" s="244"/>
      <c r="F8" s="244"/>
      <c r="G8" s="244"/>
      <c r="H8" s="244"/>
      <c r="I8" s="244"/>
      <c r="J8" s="244"/>
      <c r="K8" s="244"/>
    </row>
    <row r="9" spans="1:11" ht="53.25" customHeight="1">
      <c r="A9" s="245" t="s">
        <v>20</v>
      </c>
      <c r="B9" s="245"/>
      <c r="C9" s="245"/>
      <c r="D9" s="245"/>
      <c r="E9" s="245"/>
      <c r="F9" s="245"/>
      <c r="G9" s="245"/>
      <c r="H9" s="245"/>
      <c r="I9" s="245"/>
      <c r="J9" s="245"/>
      <c r="K9" s="245"/>
    </row>
    <row r="10" spans="1:11" ht="71.25" customHeight="1">
      <c r="A10" s="245" t="s">
        <v>21</v>
      </c>
      <c r="B10" s="245"/>
      <c r="C10" s="245"/>
      <c r="D10" s="245"/>
      <c r="E10" s="245"/>
      <c r="F10" s="245"/>
      <c r="G10" s="245"/>
      <c r="H10" s="245"/>
      <c r="I10" s="245"/>
      <c r="J10" s="245"/>
      <c r="K10" s="245"/>
    </row>
    <row r="11" spans="1:11" ht="84.75" customHeight="1">
      <c r="A11" s="244" t="s">
        <v>22</v>
      </c>
      <c r="B11" s="244"/>
      <c r="C11" s="244"/>
      <c r="D11" s="244"/>
      <c r="E11" s="244"/>
      <c r="F11" s="244"/>
      <c r="G11" s="244"/>
      <c r="H11" s="244"/>
      <c r="I11" s="244"/>
      <c r="J11" s="244"/>
      <c r="K11" s="244"/>
    </row>
    <row r="12" spans="1:11" ht="55.5" customHeight="1">
      <c r="A12" s="246" t="s">
        <v>23</v>
      </c>
      <c r="B12" s="246"/>
      <c r="C12" s="246"/>
      <c r="D12" s="246"/>
      <c r="E12" s="246"/>
      <c r="F12" s="246"/>
      <c r="G12" s="246"/>
      <c r="H12" s="246"/>
      <c r="I12" s="246"/>
      <c r="J12" s="246"/>
      <c r="K12" s="246"/>
    </row>
    <row r="13" spans="1:11" ht="45.75" customHeight="1">
      <c r="A13" s="247" t="s">
        <v>24</v>
      </c>
      <c r="B13" s="247"/>
      <c r="C13" s="247"/>
      <c r="D13" s="247"/>
      <c r="E13" s="247"/>
      <c r="F13" s="247"/>
      <c r="G13" s="247"/>
      <c r="H13" s="247"/>
      <c r="I13" s="247"/>
      <c r="J13" s="247"/>
      <c r="K13" s="247"/>
    </row>
    <row r="14" spans="1:11" ht="94.5" customHeight="1">
      <c r="A14" s="247" t="s">
        <v>25</v>
      </c>
      <c r="B14" s="247"/>
      <c r="C14" s="247"/>
      <c r="D14" s="247"/>
      <c r="E14" s="247"/>
      <c r="F14" s="247"/>
      <c r="G14" s="247"/>
      <c r="H14" s="247"/>
      <c r="I14" s="247"/>
      <c r="J14" s="247"/>
      <c r="K14" s="247"/>
    </row>
    <row r="15" spans="1:11" ht="60" customHeight="1">
      <c r="A15" s="247" t="s">
        <v>26</v>
      </c>
      <c r="B15" s="247"/>
      <c r="C15" s="247"/>
      <c r="D15" s="247"/>
      <c r="E15" s="247"/>
      <c r="F15" s="247"/>
      <c r="G15" s="247"/>
      <c r="H15" s="247"/>
      <c r="I15" s="247"/>
      <c r="J15" s="247"/>
      <c r="K15" s="247"/>
    </row>
    <row r="16" spans="1:11" ht="60" customHeight="1">
      <c r="A16" s="247" t="s">
        <v>27</v>
      </c>
      <c r="B16" s="247"/>
      <c r="C16" s="247"/>
      <c r="D16" s="247"/>
      <c r="E16" s="247"/>
      <c r="F16" s="247"/>
      <c r="G16" s="247"/>
      <c r="H16" s="247"/>
      <c r="I16" s="247"/>
      <c r="J16" s="247"/>
      <c r="K16" s="247"/>
    </row>
    <row r="17" spans="1:11" ht="62.25" customHeight="1">
      <c r="A17" s="248" t="s">
        <v>28</v>
      </c>
      <c r="B17" s="248"/>
      <c r="C17" s="248"/>
      <c r="D17" s="248"/>
      <c r="E17" s="248"/>
      <c r="F17" s="248"/>
      <c r="G17" s="248"/>
      <c r="H17" s="248"/>
      <c r="I17" s="248"/>
      <c r="J17" s="248"/>
      <c r="K17" s="248"/>
    </row>
    <row r="18" spans="1:11" ht="72.75" customHeight="1">
      <c r="A18" s="248" t="s">
        <v>29</v>
      </c>
      <c r="B18" s="248"/>
      <c r="C18" s="248"/>
      <c r="D18" s="248"/>
      <c r="E18" s="248"/>
      <c r="F18" s="248"/>
      <c r="G18" s="248"/>
      <c r="H18" s="248"/>
      <c r="I18" s="248"/>
      <c r="J18" s="248"/>
      <c r="K18" s="248"/>
    </row>
  </sheetData>
  <sheetProtection password="C79A" sheet="1"/>
  <mergeCells count="17">
    <mergeCell ref="A14:K14"/>
    <mergeCell ref="A15:K15"/>
    <mergeCell ref="A16:K16"/>
    <mergeCell ref="A17:K17"/>
    <mergeCell ref="A18:K18"/>
    <mergeCell ref="A8:K8"/>
    <mergeCell ref="A9:K9"/>
    <mergeCell ref="A10:K10"/>
    <mergeCell ref="A11:K11"/>
    <mergeCell ref="A12:K12"/>
    <mergeCell ref="A13:K13"/>
    <mergeCell ref="A2:K2"/>
    <mergeCell ref="A3:K3"/>
    <mergeCell ref="A4:K4"/>
    <mergeCell ref="A5:K5"/>
    <mergeCell ref="A6:K6"/>
    <mergeCell ref="A7:K7"/>
  </mergeCells>
  <hyperlinks>
    <hyperlink ref="B1" location="Novosti!A1" display="Novosti"/>
    <hyperlink ref="C1" location="Upute!A1" display="Upute"/>
    <hyperlink ref="D1" location="RefStr!A1" display="RefStr"/>
    <hyperlink ref="E1" location="PRRAS!A1" display="PR-RAS"/>
    <hyperlink ref="F1" location="BIL!A1" display="BIL"/>
    <hyperlink ref="G1" location="Kontrole!A1" display="Kontrole"/>
    <hyperlink ref="H1" location="ZupOpc!A1" display="ZupOpc"/>
    <hyperlink ref="I1" location="Djelat!A1" display="Djelat"/>
    <hyperlink ref="J1" location="Promjene!A1" display="Promjene"/>
  </hyperlinks>
  <printOptions horizontalCentered="1"/>
  <pageMargins left="0.5902777777777778" right="0.5902777777777778" top="0.7875" bottom="0.78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44"/>
  <sheetViews>
    <sheetView showRowColHeaders="0" zoomScalePageLayoutView="0" workbookViewId="0" topLeftCell="A1">
      <selection activeCell="A1" sqref="A1"/>
    </sheetView>
  </sheetViews>
  <sheetFormatPr defaultColWidth="0" defaultRowHeight="4.5" customHeight="1"/>
  <cols>
    <col min="1" max="1" width="10.7109375" style="3" customWidth="1"/>
    <col min="2" max="2" width="8.7109375" style="3" customWidth="1"/>
    <col min="3" max="3" width="10.7109375" style="3" customWidth="1"/>
    <col min="4" max="5" width="9.7109375" style="3" customWidth="1"/>
    <col min="6" max="6" width="8.7109375" style="3" customWidth="1"/>
    <col min="7" max="7" width="9.7109375" style="3" customWidth="1"/>
    <col min="8" max="8" width="8.7109375" style="3" customWidth="1"/>
    <col min="9" max="9" width="9.7109375" style="3" customWidth="1"/>
    <col min="10" max="11" width="17.7109375" style="3" customWidth="1"/>
    <col min="12" max="12" width="0.85546875" style="3" customWidth="1"/>
    <col min="13" max="16384" width="0" style="3" hidden="1" customWidth="1"/>
  </cols>
  <sheetData>
    <row r="1" spans="1:256" ht="30" customHeight="1">
      <c r="A1" s="1" t="s">
        <v>0</v>
      </c>
      <c r="B1" s="2" t="s">
        <v>1</v>
      </c>
      <c r="C1" s="2" t="s">
        <v>2</v>
      </c>
      <c r="D1" s="2" t="s">
        <v>3</v>
      </c>
      <c r="E1" s="2" t="s">
        <v>4</v>
      </c>
      <c r="F1" s="2" t="s">
        <v>5</v>
      </c>
      <c r="G1" s="2" t="s">
        <v>6</v>
      </c>
      <c r="H1" s="2" t="s">
        <v>7</v>
      </c>
      <c r="I1" s="2" t="s">
        <v>8</v>
      </c>
      <c r="J1" s="2" t="s">
        <v>9</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1" s="8" customFormat="1" ht="8.25" customHeight="1">
      <c r="A2" s="4"/>
      <c r="B2" s="5"/>
      <c r="C2" s="5"/>
      <c r="D2" s="5"/>
      <c r="E2" s="5"/>
      <c r="F2" s="5"/>
      <c r="G2" s="5"/>
      <c r="H2" s="5"/>
      <c r="I2" s="6"/>
      <c r="J2" s="7"/>
      <c r="K2" s="5"/>
    </row>
    <row r="3" spans="1:11" ht="31.5" customHeight="1">
      <c r="A3" s="9"/>
      <c r="B3" s="9"/>
      <c r="C3" s="9"/>
      <c r="D3" s="9"/>
      <c r="E3" s="9"/>
      <c r="F3" s="9"/>
      <c r="G3" s="9"/>
      <c r="H3" s="9"/>
      <c r="I3" s="9"/>
      <c r="J3" s="249" t="s">
        <v>30</v>
      </c>
      <c r="K3" s="249"/>
    </row>
    <row r="4" spans="2:9" ht="4.5" customHeight="1">
      <c r="B4" s="10"/>
      <c r="C4" s="10"/>
      <c r="D4" s="10"/>
      <c r="E4" s="10"/>
      <c r="F4" s="10"/>
      <c r="G4" s="10"/>
      <c r="H4" s="10"/>
      <c r="I4" s="10"/>
    </row>
    <row r="5" spans="1:11" ht="102" customHeight="1">
      <c r="A5" s="250" t="str">
        <f>IF(RIGHT(K12,2)="12","BILANCA I IZVJEŠTAJ O PRIHODIMA I RASHODIMA","IZVJEŠTAJ O PRIHODIMA I RASHODIMA")&amp;"
NEPROFITNIH ORGANIZACIJA
"&amp;PRRAS!A5&amp;"
"</f>
        <v>BILANCA I IZVJEŠTAJ O PRIHODIMA I RASHODIMA
NEPROFITNIH ORGANIZACIJA
za razdoblje 1. siječnja do 31. prosinca 2014.
</v>
      </c>
      <c r="B5" s="250"/>
      <c r="C5" s="250"/>
      <c r="D5" s="250"/>
      <c r="E5" s="250"/>
      <c r="F5" s="250"/>
      <c r="G5" s="250"/>
      <c r="H5" s="250"/>
      <c r="I5" s="250"/>
      <c r="J5" s="250"/>
      <c r="K5" s="250"/>
    </row>
    <row r="6" spans="1:11" ht="30" customHeight="1">
      <c r="A6" s="11"/>
      <c r="B6" s="11"/>
      <c r="C6" s="11"/>
      <c r="D6" s="11"/>
      <c r="E6" s="11"/>
      <c r="F6" s="11"/>
      <c r="G6" s="11"/>
      <c r="H6" s="11"/>
      <c r="I6" s="11"/>
      <c r="J6" s="251" t="str">
        <f>IF(RIGHT(K12,2)="12","Obrasci PR-RAS-NPF i Bilanca","Obrazac PR-RAS-NPF")</f>
        <v>Obrasci PR-RAS-NPF i Bilanca</v>
      </c>
      <c r="K6" s="251"/>
    </row>
    <row r="7" spans="1:11" ht="30" customHeight="1">
      <c r="A7" s="12"/>
      <c r="B7" s="12"/>
      <c r="C7" s="12"/>
      <c r="D7" s="12"/>
      <c r="E7" s="12"/>
      <c r="F7" s="12"/>
      <c r="G7" s="12"/>
      <c r="H7" s="12"/>
      <c r="I7" s="12"/>
      <c r="J7" s="12"/>
      <c r="K7" s="12"/>
    </row>
    <row r="8" spans="1:11" ht="24.75" customHeight="1">
      <c r="A8" s="252" t="str">
        <f>PRRAS!C16</f>
        <v>03228169</v>
      </c>
      <c r="B8" s="252"/>
      <c r="D8" s="253" t="str">
        <f>PRRAS!C6</f>
        <v>HRVATSKI SAVEZ UDRUGA TJELESNIH INVALIDA</v>
      </c>
      <c r="E8" s="253"/>
      <c r="F8" s="253"/>
      <c r="G8" s="253"/>
      <c r="H8" s="253"/>
      <c r="I8" s="253"/>
      <c r="J8" s="253"/>
      <c r="K8" s="253"/>
    </row>
    <row r="9" spans="1:11" ht="15" customHeight="1">
      <c r="A9" s="254" t="s">
        <v>31</v>
      </c>
      <c r="B9" s="254"/>
      <c r="D9" s="255" t="s">
        <v>32</v>
      </c>
      <c r="E9" s="255"/>
      <c r="F9" s="255"/>
      <c r="G9" s="255"/>
      <c r="H9" s="255"/>
      <c r="I9" s="255"/>
      <c r="J9" s="255"/>
      <c r="K9" s="255"/>
    </row>
    <row r="10" spans="1:11" ht="24.75" customHeight="1">
      <c r="A10" s="14">
        <f>PRRAS!C8</f>
        <v>10000</v>
      </c>
      <c r="B10" s="9"/>
      <c r="C10" s="253" t="str">
        <f>PRRAS!C10&amp;",  "&amp;PRRAS!C12</f>
        <v>ZAGREB,  ŠOŠTARIĆEVA 8</v>
      </c>
      <c r="D10" s="253"/>
      <c r="E10" s="253"/>
      <c r="F10" s="253"/>
      <c r="G10" s="253"/>
      <c r="H10" s="253"/>
      <c r="I10" s="253"/>
      <c r="J10" s="253"/>
      <c r="K10" s="253"/>
    </row>
    <row r="11" spans="1:11" ht="15" customHeight="1">
      <c r="A11" s="15" t="s">
        <v>33</v>
      </c>
      <c r="B11" s="16"/>
      <c r="C11" s="254" t="s">
        <v>34</v>
      </c>
      <c r="D11" s="254"/>
      <c r="E11" s="254"/>
      <c r="F11" s="254"/>
      <c r="G11" s="254"/>
      <c r="H11" s="254"/>
      <c r="I11" s="254"/>
      <c r="J11" s="254"/>
      <c r="K11" s="254"/>
    </row>
    <row r="12" spans="2:11" ht="24.75" customHeight="1">
      <c r="B12" s="17"/>
      <c r="D12" s="256">
        <f>IF(ISERROR(INT(PRRAS!E16)),"",PRRAS!E16)</f>
        <v>82775</v>
      </c>
      <c r="E12" s="256"/>
      <c r="F12" s="257">
        <f>IF(ISERROR(INT(PRRAS!J10)),"",PRRAS!J10)</f>
        <v>12859943483</v>
      </c>
      <c r="G12" s="257"/>
      <c r="H12" s="14">
        <f>PRRAS!K14</f>
        <v>21</v>
      </c>
      <c r="I12" s="14">
        <f>PRRAS!K16</f>
        <v>133</v>
      </c>
      <c r="J12" s="13" t="str">
        <f>PRRAS!C18</f>
        <v>8899</v>
      </c>
      <c r="K12" s="13" t="str">
        <f>PRRAS!K6</f>
        <v>2014-12</v>
      </c>
    </row>
    <row r="13" spans="2:11" ht="30" customHeight="1">
      <c r="B13" s="18"/>
      <c r="D13" s="258" t="s">
        <v>35</v>
      </c>
      <c r="E13" s="258"/>
      <c r="F13" s="258" t="s">
        <v>36</v>
      </c>
      <c r="G13" s="258"/>
      <c r="H13" s="19" t="s">
        <v>37</v>
      </c>
      <c r="I13" s="20" t="s">
        <v>38</v>
      </c>
      <c r="J13" s="19" t="s">
        <v>39</v>
      </c>
      <c r="K13" s="20" t="s">
        <v>40</v>
      </c>
    </row>
    <row r="14" spans="2:18" ht="24.75" customHeight="1">
      <c r="B14" s="18"/>
      <c r="F14" s="20"/>
      <c r="G14" s="21"/>
      <c r="H14" s="19"/>
      <c r="I14" s="259">
        <f>PRRAS!J8</f>
        <v>160785118.89</v>
      </c>
      <c r="J14" s="259"/>
      <c r="K14" s="259"/>
      <c r="Q14" s="20"/>
      <c r="R14" s="20"/>
    </row>
    <row r="15" spans="1:11" ht="15" customHeight="1">
      <c r="A15" s="22" t="s">
        <v>41</v>
      </c>
      <c r="B15" s="9"/>
      <c r="C15" s="9"/>
      <c r="D15" s="9"/>
      <c r="E15" s="9"/>
      <c r="F15" s="9"/>
      <c r="G15" s="9"/>
      <c r="H15" s="9"/>
      <c r="I15" s="258" t="s">
        <v>42</v>
      </c>
      <c r="J15" s="258"/>
      <c r="K15" s="258"/>
    </row>
    <row r="16" spans="1:11" ht="4.5" customHeight="1">
      <c r="A16" s="23"/>
      <c r="B16" s="23"/>
      <c r="C16" s="23"/>
      <c r="D16" s="23"/>
      <c r="E16" s="23"/>
      <c r="F16" s="23"/>
      <c r="G16" s="23"/>
      <c r="H16" s="23"/>
      <c r="I16" s="23"/>
      <c r="J16" s="23"/>
      <c r="K16" s="23"/>
    </row>
    <row r="17" spans="1:11" ht="29.25" customHeight="1">
      <c r="A17" s="260" t="s">
        <v>43</v>
      </c>
      <c r="B17" s="260"/>
      <c r="C17" s="260"/>
      <c r="D17" s="260"/>
      <c r="E17" s="260"/>
      <c r="F17" s="260"/>
      <c r="G17" s="260"/>
      <c r="H17" s="260"/>
      <c r="I17" s="24" t="s">
        <v>44</v>
      </c>
      <c r="J17" s="25" t="s">
        <v>45</v>
      </c>
      <c r="K17" s="26" t="s">
        <v>46</v>
      </c>
    </row>
    <row r="18" spans="1:11" ht="19.5" customHeight="1">
      <c r="A18" s="261" t="str">
        <f>IF(RIGHT($K$12,2)="12",BIL!B27,"-")</f>
        <v>IMOVINA (AOP 002+074)</v>
      </c>
      <c r="B18" s="261"/>
      <c r="C18" s="261"/>
      <c r="D18" s="261"/>
      <c r="E18" s="261"/>
      <c r="F18" s="261"/>
      <c r="G18" s="261"/>
      <c r="H18" s="261"/>
      <c r="I18" s="27">
        <f>IF(RIGHT($K$12,2)="12",BIL!H27,"-")</f>
        <v>1</v>
      </c>
      <c r="J18" s="28">
        <f>IF(RIGHT($K$12,2)="12",BIL!I27,"-")</f>
        <v>755383</v>
      </c>
      <c r="K18" s="29">
        <f>IF(RIGHT($K$12,2)="12",BIL!J27,"-")</f>
        <v>908948</v>
      </c>
    </row>
    <row r="19" spans="1:11" ht="19.5" customHeight="1">
      <c r="A19" s="262" t="str">
        <f>IF(RIGHT($K$12,2)="12",BIL!B172,"-")</f>
        <v>OBVEZE I VLASTITI IZVORI (AOP 146+195)</v>
      </c>
      <c r="B19" s="262"/>
      <c r="C19" s="262"/>
      <c r="D19" s="262"/>
      <c r="E19" s="262"/>
      <c r="F19" s="262"/>
      <c r="G19" s="262"/>
      <c r="H19" s="262"/>
      <c r="I19" s="30">
        <f>IF(RIGHT($K$12,2)="12",BIL!H172,"-")</f>
        <v>145</v>
      </c>
      <c r="J19" s="31">
        <f>IF(RIGHT($K$12,2)="12",BIL!I172,"-")</f>
        <v>755384</v>
      </c>
      <c r="K19" s="32">
        <f>IF(RIGHT($K$12,2)="12",BIL!J172,"-")</f>
        <v>908948</v>
      </c>
    </row>
    <row r="21" spans="1:11" ht="29.25" customHeight="1">
      <c r="A21" s="263" t="s">
        <v>47</v>
      </c>
      <c r="B21" s="263"/>
      <c r="C21" s="263"/>
      <c r="D21" s="263"/>
      <c r="E21" s="263"/>
      <c r="F21" s="263"/>
      <c r="G21" s="263"/>
      <c r="H21" s="263"/>
      <c r="I21" s="24" t="s">
        <v>44</v>
      </c>
      <c r="J21" s="25" t="s">
        <v>48</v>
      </c>
      <c r="K21" s="26" t="s">
        <v>49</v>
      </c>
    </row>
    <row r="22" spans="1:11" ht="19.5" customHeight="1">
      <c r="A22" s="264" t="str">
        <f>PRRAS!B27</f>
        <v>PRIHODI (AOP 002+005+008+011+024+032+041) </v>
      </c>
      <c r="B22" s="264"/>
      <c r="C22" s="264"/>
      <c r="D22" s="264"/>
      <c r="E22" s="264"/>
      <c r="F22" s="264"/>
      <c r="G22" s="264"/>
      <c r="H22" s="264"/>
      <c r="I22" s="33">
        <f>PRRAS!H27</f>
        <v>1</v>
      </c>
      <c r="J22" s="34">
        <f>PRRAS!I27</f>
        <v>867842</v>
      </c>
      <c r="K22" s="34">
        <f>PRRAS!J27</f>
        <v>1111303</v>
      </c>
    </row>
    <row r="23" spans="1:11" ht="19.5" customHeight="1">
      <c r="A23" s="265" t="str">
        <f>PRRAS!B76</f>
        <v>Plaće za prekovremeni rad</v>
      </c>
      <c r="B23" s="265"/>
      <c r="C23" s="265"/>
      <c r="D23" s="265"/>
      <c r="E23" s="265"/>
      <c r="F23" s="265"/>
      <c r="G23" s="265"/>
      <c r="H23" s="265"/>
      <c r="I23" s="35">
        <f>PRRAS!H76</f>
        <v>49</v>
      </c>
      <c r="J23" s="36">
        <f>PRRAS!I76</f>
        <v>0</v>
      </c>
      <c r="K23" s="36">
        <f>PRRAS!J76</f>
        <v>0</v>
      </c>
    </row>
    <row r="24" spans="1:11" ht="19.5" customHeight="1">
      <c r="A24" s="265" t="str">
        <f>PRRAS!B152</f>
        <v>Ostali nespomenuti rashodi </v>
      </c>
      <c r="B24" s="265"/>
      <c r="C24" s="265"/>
      <c r="D24" s="265"/>
      <c r="E24" s="265"/>
      <c r="F24" s="265"/>
      <c r="G24" s="265"/>
      <c r="H24" s="265"/>
      <c r="I24" s="35">
        <f>PRRAS!H152</f>
        <v>125</v>
      </c>
      <c r="J24" s="36">
        <f>PRRAS!I152</f>
        <v>10842</v>
      </c>
      <c r="K24" s="36">
        <f>PRRAS!J152</f>
        <v>5000</v>
      </c>
    </row>
    <row r="25" spans="1:11" ht="19.5" customHeight="1">
      <c r="A25" s="265" t="str">
        <f>PRRAS!B153</f>
        <v>Rashodi vezani uz financiranje povezanih neprofitnih organizacija (AOP 127+128)</v>
      </c>
      <c r="B25" s="265"/>
      <c r="C25" s="265"/>
      <c r="D25" s="265"/>
      <c r="E25" s="265"/>
      <c r="F25" s="265"/>
      <c r="G25" s="265"/>
      <c r="H25" s="265"/>
      <c r="I25" s="35">
        <f>PRRAS!H153</f>
        <v>126</v>
      </c>
      <c r="J25" s="36">
        <f>PRRAS!I153</f>
        <v>0</v>
      </c>
      <c r="K25" s="36">
        <f>PRRAS!J153</f>
        <v>0</v>
      </c>
    </row>
    <row r="26" spans="1:11" ht="19.5" customHeight="1">
      <c r="A26" s="265" t="str">
        <f>PRRAS!B154</f>
        <v>Tekući rashodi vezani uz financiranje povezanih neprofitnih organizacija</v>
      </c>
      <c r="B26" s="265"/>
      <c r="C26" s="265"/>
      <c r="D26" s="265"/>
      <c r="E26" s="265"/>
      <c r="F26" s="265"/>
      <c r="G26" s="265"/>
      <c r="H26" s="265"/>
      <c r="I26" s="35">
        <f>PRRAS!H154</f>
        <v>127</v>
      </c>
      <c r="J26" s="36">
        <f>PRRAS!I154</f>
        <v>0</v>
      </c>
      <c r="K26" s="36">
        <f>PRRAS!J154</f>
        <v>0</v>
      </c>
    </row>
    <row r="27" spans="1:11" ht="19.5" customHeight="1">
      <c r="A27" s="265" t="str">
        <f>PRRAS!B157</f>
        <v>Stanje zaliha proizvodnje i gotovih proizvoda na kraju razdoblja </v>
      </c>
      <c r="B27" s="265"/>
      <c r="C27" s="265"/>
      <c r="D27" s="265"/>
      <c r="E27" s="265"/>
      <c r="F27" s="265"/>
      <c r="G27" s="265"/>
      <c r="H27" s="265"/>
      <c r="I27" s="35">
        <f>PRRAS!H157</f>
        <v>130</v>
      </c>
      <c r="J27" s="36">
        <f>PRRAS!I157</f>
        <v>0</v>
      </c>
      <c r="K27" s="36">
        <f>PRRAS!J157</f>
        <v>0</v>
      </c>
    </row>
    <row r="28" spans="1:11" ht="19.5" customHeight="1">
      <c r="A28" s="265" t="str">
        <f>PRRAS!B158</f>
        <v>Povećanje zaliha proizvodnje i gotovih proizvoda (AOP 130-129)</v>
      </c>
      <c r="B28" s="265"/>
      <c r="C28" s="265"/>
      <c r="D28" s="265"/>
      <c r="E28" s="265"/>
      <c r="F28" s="265"/>
      <c r="G28" s="265"/>
      <c r="H28" s="265"/>
      <c r="I28" s="35">
        <f>PRRAS!H158</f>
        <v>131</v>
      </c>
      <c r="J28" s="36">
        <f>PRRAS!I158</f>
        <v>0</v>
      </c>
      <c r="K28" s="36">
        <f>PRRAS!J158</f>
        <v>0</v>
      </c>
    </row>
    <row r="29" spans="1:11" ht="19.5" customHeight="1">
      <c r="A29" s="265" t="str">
        <f>PRRAS!B164</f>
        <v>Manjak prihoda – preneseni</v>
      </c>
      <c r="B29" s="265"/>
      <c r="C29" s="265"/>
      <c r="D29" s="265"/>
      <c r="E29" s="265"/>
      <c r="F29" s="265"/>
      <c r="G29" s="265"/>
      <c r="H29" s="265"/>
      <c r="I29" s="35">
        <f>PRRAS!H164</f>
        <v>137</v>
      </c>
      <c r="J29" s="36">
        <f>PRRAS!I164</f>
        <v>0</v>
      </c>
      <c r="K29" s="36">
        <f>PRRAS!J164</f>
        <v>0</v>
      </c>
    </row>
    <row r="30" spans="1:11" ht="19.5" customHeight="1">
      <c r="A30" s="266" t="str">
        <f>PRRAS!B165</f>
        <v>Višak prihoda raspoloživ u sljedećem razdoblju (AOP 134-135+136-137)</v>
      </c>
      <c r="B30" s="266"/>
      <c r="C30" s="266"/>
      <c r="D30" s="266"/>
      <c r="E30" s="266"/>
      <c r="F30" s="266"/>
      <c r="G30" s="266"/>
      <c r="H30" s="266"/>
      <c r="I30" s="37">
        <f>PRRAS!H165</f>
        <v>138</v>
      </c>
      <c r="J30" s="38">
        <f>PRRAS!I165</f>
        <v>5143</v>
      </c>
      <c r="K30" s="38">
        <f>PRRAS!J165</f>
        <v>37324</v>
      </c>
    </row>
    <row r="31" spans="1:11" ht="30" customHeight="1">
      <c r="A31" s="39"/>
      <c r="B31" s="40"/>
      <c r="C31" s="40"/>
      <c r="D31" s="40"/>
      <c r="E31" s="40"/>
      <c r="F31" s="40"/>
      <c r="G31" s="40"/>
      <c r="H31" s="40"/>
      <c r="I31" s="40"/>
      <c r="J31" s="41"/>
      <c r="K31" s="41"/>
    </row>
    <row r="32" spans="1:11" ht="16.5" customHeight="1">
      <c r="A32" s="267" t="str">
        <f>PRRAS!D190</f>
        <v>044631238</v>
      </c>
      <c r="B32" s="267"/>
      <c r="E32" s="268" t="str">
        <f>PRRAS!D192</f>
        <v>044631238</v>
      </c>
      <c r="F32" s="268"/>
      <c r="G32" s="42"/>
      <c r="H32" s="268" t="str">
        <f>PRRAS!D186</f>
        <v>JOZEFINA KRANJČEC</v>
      </c>
      <c r="I32" s="268"/>
      <c r="J32" s="268"/>
      <c r="K32" s="268"/>
    </row>
    <row r="33" spans="1:11" ht="19.5" customHeight="1">
      <c r="A33" s="258" t="s">
        <v>50</v>
      </c>
      <c r="B33" s="258"/>
      <c r="E33" s="258" t="s">
        <v>51</v>
      </c>
      <c r="F33" s="258"/>
      <c r="G33" s="42"/>
      <c r="H33" s="269" t="s">
        <v>52</v>
      </c>
      <c r="I33" s="269"/>
      <c r="J33" s="269"/>
      <c r="K33" s="269"/>
    </row>
    <row r="34" spans="1:11" ht="16.5" customHeight="1">
      <c r="A34" s="268" t="str">
        <f>PRRAS!I192</f>
        <v>usluge.ari@optinet.hr</v>
      </c>
      <c r="B34" s="268"/>
      <c r="C34" s="268"/>
      <c r="D34" s="268"/>
      <c r="E34" s="268"/>
      <c r="F34" s="268"/>
      <c r="G34" s="42"/>
      <c r="H34" s="268" t="str">
        <f>PRRAS!D188</f>
        <v>ANTONIJA ŠMIT</v>
      </c>
      <c r="I34" s="268"/>
      <c r="J34" s="268"/>
      <c r="K34" s="268"/>
    </row>
    <row r="35" spans="1:11" ht="15" customHeight="1">
      <c r="A35" s="258" t="s">
        <v>53</v>
      </c>
      <c r="B35" s="258"/>
      <c r="C35" s="258"/>
      <c r="D35" s="258"/>
      <c r="E35" s="258"/>
      <c r="F35" s="258"/>
      <c r="G35" s="43"/>
      <c r="H35" s="269" t="s">
        <v>54</v>
      </c>
      <c r="I35" s="269"/>
      <c r="J35" s="269"/>
      <c r="K35" s="269"/>
    </row>
    <row r="36" spans="1:11" ht="16.5" customHeight="1">
      <c r="A36" s="9"/>
      <c r="B36" s="9"/>
      <c r="C36" s="9"/>
      <c r="D36" s="9"/>
      <c r="E36" s="9"/>
      <c r="F36" s="9"/>
      <c r="G36" s="44"/>
      <c r="H36" s="9"/>
      <c r="I36" s="9"/>
      <c r="J36" s="9"/>
      <c r="K36" s="9"/>
    </row>
    <row r="37" spans="1:11" ht="53.25" customHeight="1">
      <c r="A37" s="9"/>
      <c r="B37" s="9"/>
      <c r="C37" s="9"/>
      <c r="D37" s="9"/>
      <c r="E37" s="9"/>
      <c r="F37" s="9"/>
      <c r="G37" s="44"/>
      <c r="H37" s="9"/>
      <c r="I37" s="9"/>
      <c r="J37" s="9"/>
      <c r="K37" s="9"/>
    </row>
    <row r="38" spans="1:11" ht="21.75" customHeight="1">
      <c r="A38" s="254" t="s">
        <v>55</v>
      </c>
      <c r="B38" s="254"/>
      <c r="C38" s="254"/>
      <c r="D38" s="254"/>
      <c r="E38" s="254"/>
      <c r="F38" s="254"/>
      <c r="G38" s="254"/>
      <c r="H38" s="9"/>
      <c r="I38" s="258" t="s">
        <v>56</v>
      </c>
      <c r="J38" s="258"/>
      <c r="K38" s="258"/>
    </row>
    <row r="39" spans="1:11" ht="39.75" customHeight="1">
      <c r="A39" s="9"/>
      <c r="B39" s="9"/>
      <c r="C39" s="9"/>
      <c r="D39" s="9"/>
      <c r="E39" s="9"/>
      <c r="F39" s="9"/>
      <c r="G39" s="9"/>
      <c r="H39" s="9"/>
      <c r="I39" s="9"/>
      <c r="J39" s="9"/>
      <c r="K39" s="9"/>
    </row>
    <row r="40" spans="3:11" ht="12.75" customHeight="1">
      <c r="C40" s="9"/>
      <c r="D40" s="9"/>
      <c r="E40" s="9"/>
      <c r="F40" s="9"/>
      <c r="G40" s="9"/>
      <c r="H40" s="45" t="s">
        <v>57</v>
      </c>
      <c r="I40" s="9"/>
      <c r="J40" s="9"/>
      <c r="K40" s="9"/>
    </row>
    <row r="41" spans="3:11" ht="39.75" customHeight="1">
      <c r="C41" s="9"/>
      <c r="D41" s="9"/>
      <c r="E41" s="9"/>
      <c r="F41" s="9"/>
      <c r="G41" s="9"/>
      <c r="H41" s="9"/>
      <c r="I41" s="9"/>
      <c r="J41" s="9"/>
      <c r="K41" s="9"/>
    </row>
    <row r="42" spans="1:11" ht="19.5" customHeight="1">
      <c r="A42" s="270" t="str">
        <f>IF(Kontrole!L2&gt;0,"Nisu zadovoljene osnovne kontrole!!!","Sve su kontrole zadovoljene")</f>
        <v>Sve su kontrole zadovoljene</v>
      </c>
      <c r="B42" s="270"/>
      <c r="C42" s="270"/>
      <c r="D42" s="270"/>
      <c r="E42" s="270"/>
      <c r="F42" s="270"/>
      <c r="I42" s="9"/>
      <c r="J42" s="271" t="s">
        <v>58</v>
      </c>
      <c r="K42" s="271"/>
    </row>
    <row r="43" spans="1:11" ht="19.5" customHeight="1">
      <c r="A43" s="9"/>
      <c r="B43" s="9"/>
      <c r="C43" s="9"/>
      <c r="D43" s="9"/>
      <c r="G43" s="9"/>
      <c r="H43" s="9"/>
      <c r="I43" s="9"/>
      <c r="J43" s="46"/>
      <c r="K43" s="46"/>
    </row>
    <row r="44" spans="1:11" ht="12.75" customHeight="1">
      <c r="A44" s="9"/>
      <c r="B44" s="9"/>
      <c r="C44" s="9"/>
      <c r="D44" s="9"/>
      <c r="G44" s="9"/>
      <c r="H44" s="9"/>
      <c r="I44" s="9"/>
      <c r="J44" s="271" t="s">
        <v>59</v>
      </c>
      <c r="K44" s="271"/>
    </row>
    <row r="65536" ht="12.75" customHeight="1" hidden="1"/>
  </sheetData>
  <sheetProtection password="C79A" sheet="1"/>
  <mergeCells count="43">
    <mergeCell ref="A38:G38"/>
    <mergeCell ref="I38:K38"/>
    <mergeCell ref="A42:F42"/>
    <mergeCell ref="J42:K42"/>
    <mergeCell ref="J44:K44"/>
    <mergeCell ref="A33:B33"/>
    <mergeCell ref="E33:F33"/>
    <mergeCell ref="H33:K33"/>
    <mergeCell ref="A34:F34"/>
    <mergeCell ref="H34:K34"/>
    <mergeCell ref="A35:F35"/>
    <mergeCell ref="H35:K35"/>
    <mergeCell ref="A28:H28"/>
    <mergeCell ref="A29:H29"/>
    <mergeCell ref="A30:H30"/>
    <mergeCell ref="A32:B32"/>
    <mergeCell ref="E32:F32"/>
    <mergeCell ref="H32:K32"/>
    <mergeCell ref="A22:H22"/>
    <mergeCell ref="A23:H23"/>
    <mergeCell ref="A24:H24"/>
    <mergeCell ref="A25:H25"/>
    <mergeCell ref="A26:H26"/>
    <mergeCell ref="A27:H27"/>
    <mergeCell ref="I14:K14"/>
    <mergeCell ref="I15:K15"/>
    <mergeCell ref="A17:H17"/>
    <mergeCell ref="A18:H18"/>
    <mergeCell ref="A19:H19"/>
    <mergeCell ref="A21:H21"/>
    <mergeCell ref="C10:K10"/>
    <mergeCell ref="C11:K11"/>
    <mergeCell ref="D12:E12"/>
    <mergeCell ref="F12:G12"/>
    <mergeCell ref="D13:E13"/>
    <mergeCell ref="F13:G13"/>
    <mergeCell ref="J3:K3"/>
    <mergeCell ref="A5:K5"/>
    <mergeCell ref="J6:K6"/>
    <mergeCell ref="A8:B8"/>
    <mergeCell ref="D8:K8"/>
    <mergeCell ref="A9:B9"/>
    <mergeCell ref="D9:K9"/>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B1" location="Novosti!A1" display="Novosti"/>
    <hyperlink ref="C1" location="Upute!A1" display="Upute"/>
    <hyperlink ref="D1" location="RefStr!A1" display="RefStr"/>
    <hyperlink ref="E1" location="PRRAS!A1" display="PR-RAS"/>
    <hyperlink ref="F1" location="BIL!A1" display="BIL"/>
    <hyperlink ref="G1" location="Kontrole!A1" display="Kontrole"/>
    <hyperlink ref="H1" location="ZupOpc!A1" display="ZupOpc"/>
    <hyperlink ref="I1" location="Djelat!A1" display="Djelat"/>
    <hyperlink ref="J1" location="Djelat!A1" display="Promjene"/>
  </hyperlinks>
  <printOptions horizontalCentered="1"/>
  <pageMargins left="0.5902777777777778" right="0.5902777777777778" top="0.6298611111111111" bottom="0.9840277777777777" header="0.5118055555555555" footer="0.5118055555555555"/>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J356"/>
  <sheetViews>
    <sheetView showGridLines="0" showRowColHeaders="0" zoomScalePageLayoutView="0" workbookViewId="0" topLeftCell="A1">
      <selection activeCell="A1" sqref="A1"/>
    </sheetView>
  </sheetViews>
  <sheetFormatPr defaultColWidth="9.140625" defaultRowHeight="12.75"/>
  <cols>
    <col min="1" max="1" width="5.00390625" style="47" customWidth="1"/>
    <col min="2" max="5" width="9.7109375" style="48" customWidth="1"/>
    <col min="6" max="6" width="9.8515625" style="49" customWidth="1"/>
    <col min="7" max="7" width="12.140625" style="50" customWidth="1"/>
    <col min="8" max="8" width="10.140625" style="0" customWidth="1"/>
    <col min="9" max="9" width="23.28125" style="47" customWidth="1"/>
    <col min="10" max="10" width="8.57421875" style="47" customWidth="1"/>
    <col min="11" max="16384" width="9.140625" style="47" customWidth="1"/>
  </cols>
  <sheetData>
    <row r="1" spans="1:10" ht="12.75">
      <c r="A1" s="47" t="s">
        <v>60</v>
      </c>
      <c r="B1" s="48" t="s">
        <v>61</v>
      </c>
      <c r="C1" s="48" t="s">
        <v>62</v>
      </c>
      <c r="D1" s="48" t="s">
        <v>63</v>
      </c>
      <c r="E1" s="48" t="s">
        <v>64</v>
      </c>
      <c r="F1" s="49" t="s">
        <v>65</v>
      </c>
      <c r="G1" s="50" t="s">
        <v>66</v>
      </c>
      <c r="H1" s="51" t="s">
        <v>67</v>
      </c>
      <c r="I1" s="47" t="s">
        <v>68</v>
      </c>
      <c r="J1" s="47" t="s">
        <v>69</v>
      </c>
    </row>
    <row r="2" spans="1:10" ht="12.75">
      <c r="A2" s="47">
        <f>BIL!H27</f>
        <v>1</v>
      </c>
      <c r="B2" s="52">
        <f>BIL!I27</f>
        <v>755383</v>
      </c>
      <c r="C2" s="52">
        <f>BIL!J27</f>
        <v>908948</v>
      </c>
      <c r="D2" s="52">
        <v>0</v>
      </c>
      <c r="E2" s="52">
        <v>0</v>
      </c>
      <c r="F2" s="49">
        <f>A2/100*B2+A2/50*C2</f>
        <v>25732.79</v>
      </c>
      <c r="G2" s="50" t="s">
        <v>70</v>
      </c>
      <c r="H2" s="53">
        <v>0</v>
      </c>
      <c r="I2" s="50" t="s">
        <v>71</v>
      </c>
      <c r="J2" s="47">
        <f aca="true" t="shared" si="0" ref="J2:J65">ABS(B2-ROUND(B2,0))+ABS(C2-ROUND(C2,0))</f>
        <v>0</v>
      </c>
    </row>
    <row r="3" spans="1:10" ht="12.75">
      <c r="A3" s="47">
        <f>BIL!H28</f>
        <v>2</v>
      </c>
      <c r="B3" s="52">
        <f>BIL!I28</f>
        <v>11514</v>
      </c>
      <c r="C3" s="52">
        <f>BIL!J28</f>
        <v>7946</v>
      </c>
      <c r="D3" s="52">
        <v>0</v>
      </c>
      <c r="E3" s="52">
        <v>0</v>
      </c>
      <c r="F3" s="49">
        <f aca="true" t="shared" si="1" ref="F3:F48">A3/100*B3+A3/50*C3</f>
        <v>548.12</v>
      </c>
      <c r="G3" s="50" t="str">
        <f>IF(ISERROR(PRRAS!C16),"0",IF(ISNUMBER(PRRAS!C16),TEXT(PRRAS!C16,"00000000"),IF(PRRAS!C16="","0",TRIM(PRRAS!C16))))</f>
        <v>03228169</v>
      </c>
      <c r="I3" s="50" t="s">
        <v>72</v>
      </c>
      <c r="J3" s="47">
        <f t="shared" si="0"/>
        <v>0</v>
      </c>
    </row>
    <row r="4" spans="1:10" ht="12.75">
      <c r="A4" s="47">
        <f>BIL!H29</f>
        <v>3</v>
      </c>
      <c r="B4" s="52">
        <f>BIL!I29</f>
        <v>0</v>
      </c>
      <c r="C4" s="52">
        <f>BIL!J29</f>
        <v>0</v>
      </c>
      <c r="D4" s="52">
        <v>0</v>
      </c>
      <c r="E4" s="52">
        <v>0</v>
      </c>
      <c r="F4" s="49">
        <f t="shared" si="1"/>
        <v>0</v>
      </c>
      <c r="G4" s="48" t="str">
        <f>IF(ISERROR(PRRAS!C6),"-",UPPER(TRIM(PRRAS!C6)))</f>
        <v>HRVATSKI SAVEZ UDRUGA TJELESNIH INVALIDA</v>
      </c>
      <c r="I4" s="50" t="s">
        <v>73</v>
      </c>
      <c r="J4" s="47">
        <f t="shared" si="0"/>
        <v>0</v>
      </c>
    </row>
    <row r="5" spans="1:10" ht="12.75">
      <c r="A5" s="47">
        <f>BIL!H30</f>
        <v>4</v>
      </c>
      <c r="B5" s="52">
        <f>BIL!I30</f>
        <v>0</v>
      </c>
      <c r="C5" s="52">
        <f>BIL!J30</f>
        <v>0</v>
      </c>
      <c r="D5" s="52">
        <v>0</v>
      </c>
      <c r="E5" s="52">
        <v>0</v>
      </c>
      <c r="F5" s="49">
        <f t="shared" si="1"/>
        <v>0</v>
      </c>
      <c r="G5" s="50" t="str">
        <f>IF(ISERROR(PRRAS!C8),"00000",IF(ISNUMBER(PRRAS!C8),TEXT(PRRAS!C8,"00000"),"00000"))</f>
        <v>10000</v>
      </c>
      <c r="I5" s="50" t="s">
        <v>74</v>
      </c>
      <c r="J5" s="47">
        <f t="shared" si="0"/>
        <v>0</v>
      </c>
    </row>
    <row r="6" spans="1:10" ht="12.75">
      <c r="A6" s="47">
        <f>BIL!H31</f>
        <v>5</v>
      </c>
      <c r="B6" s="52">
        <f>BIL!I31</f>
        <v>0</v>
      </c>
      <c r="C6" s="52">
        <f>BIL!J31</f>
        <v>0</v>
      </c>
      <c r="D6" s="52">
        <v>0</v>
      </c>
      <c r="E6" s="52">
        <v>0</v>
      </c>
      <c r="F6" s="49">
        <f t="shared" si="1"/>
        <v>0</v>
      </c>
      <c r="G6" s="50" t="str">
        <f>IF(ISERROR(PRRAS!C10),"-",UPPER(TRIM(PRRAS!C10)))</f>
        <v>ZAGREB</v>
      </c>
      <c r="I6" s="50" t="s">
        <v>75</v>
      </c>
      <c r="J6" s="47">
        <f t="shared" si="0"/>
        <v>0</v>
      </c>
    </row>
    <row r="7" spans="1:10" ht="12.75">
      <c r="A7" s="47">
        <f>BIL!H32</f>
        <v>6</v>
      </c>
      <c r="B7" s="52">
        <f>BIL!I32</f>
        <v>0</v>
      </c>
      <c r="C7" s="52">
        <f>BIL!J32</f>
        <v>0</v>
      </c>
      <c r="D7" s="52">
        <v>0</v>
      </c>
      <c r="E7" s="52">
        <v>0</v>
      </c>
      <c r="F7" s="49">
        <f t="shared" si="1"/>
        <v>0</v>
      </c>
      <c r="G7" s="50" t="str">
        <f>IF(ISERROR(PRRAS!C12),"-",(TRIM(PRRAS!C12)))</f>
        <v>ŠOŠTARIĆEVA 8</v>
      </c>
      <c r="I7" s="50" t="s">
        <v>76</v>
      </c>
      <c r="J7" s="47">
        <f t="shared" si="0"/>
        <v>0</v>
      </c>
    </row>
    <row r="8" spans="1:10" ht="12.75">
      <c r="A8" s="47">
        <f>BIL!H33</f>
        <v>7</v>
      </c>
      <c r="B8" s="52">
        <f>BIL!I33</f>
        <v>0</v>
      </c>
      <c r="C8" s="52">
        <f>BIL!J33</f>
        <v>0</v>
      </c>
      <c r="D8" s="52">
        <v>0</v>
      </c>
      <c r="E8" s="52">
        <v>0</v>
      </c>
      <c r="F8" s="49">
        <f t="shared" si="1"/>
        <v>0</v>
      </c>
      <c r="G8" s="50" t="str">
        <f>IF(ISERROR(PRRAS!C18),"0",IF(ISNUMBER(PRRAS!C18),TEXT(PRRAS!C18,"00000"),TRIM(PRRAS!C18)))</f>
        <v>8899</v>
      </c>
      <c r="I8" s="50" t="s">
        <v>77</v>
      </c>
      <c r="J8" s="47">
        <f t="shared" si="0"/>
        <v>0</v>
      </c>
    </row>
    <row r="9" spans="1:10" ht="12.75">
      <c r="A9" s="47">
        <f>BIL!H34</f>
        <v>8</v>
      </c>
      <c r="B9" s="52">
        <f>BIL!I34</f>
        <v>0</v>
      </c>
      <c r="C9" s="52">
        <f>BIL!J34</f>
        <v>0</v>
      </c>
      <c r="D9" s="52">
        <v>0</v>
      </c>
      <c r="E9" s="52">
        <v>0</v>
      </c>
      <c r="F9" s="49">
        <f t="shared" si="1"/>
        <v>0</v>
      </c>
      <c r="G9" s="50" t="str">
        <f>IF(ISERROR(PRRAS!K14),"00",IF(ISNUMBER(PRRAS!K14),TEXT(PRRAS!K14,"00"),"00"))</f>
        <v>21</v>
      </c>
      <c r="I9" s="50" t="s">
        <v>78</v>
      </c>
      <c r="J9" s="47">
        <f t="shared" si="0"/>
        <v>0</v>
      </c>
    </row>
    <row r="10" spans="1:10" ht="12.75">
      <c r="A10" s="47">
        <f>BIL!H35</f>
        <v>9</v>
      </c>
      <c r="B10" s="52">
        <f>BIL!I35</f>
        <v>0</v>
      </c>
      <c r="C10" s="52">
        <f>BIL!J35</f>
        <v>0</v>
      </c>
      <c r="D10" s="52">
        <v>0</v>
      </c>
      <c r="E10" s="52">
        <v>0</v>
      </c>
      <c r="F10" s="49">
        <f t="shared" si="1"/>
        <v>0</v>
      </c>
      <c r="G10" s="50" t="str">
        <f>IF(ISERROR(PRRAS!K16),"000",IF(ISNUMBER(PRRAS!K16),TEXT(PRRAS!K16,"000"),"000"))</f>
        <v>133</v>
      </c>
      <c r="I10" s="50" t="s">
        <v>79</v>
      </c>
      <c r="J10" s="47">
        <f t="shared" si="0"/>
        <v>0</v>
      </c>
    </row>
    <row r="11" spans="1:10" ht="12.75">
      <c r="A11" s="47">
        <f>BIL!H36</f>
        <v>10</v>
      </c>
      <c r="B11" s="52">
        <f>BIL!I36</f>
        <v>0</v>
      </c>
      <c r="C11" s="52">
        <f>BIL!J36</f>
        <v>0</v>
      </c>
      <c r="D11" s="52">
        <v>0</v>
      </c>
      <c r="E11" s="52">
        <v>0</v>
      </c>
      <c r="F11" s="49">
        <f t="shared" si="1"/>
        <v>0</v>
      </c>
      <c r="G11" s="50" t="s">
        <v>70</v>
      </c>
      <c r="I11" s="54" t="s">
        <v>80</v>
      </c>
      <c r="J11" s="47">
        <f t="shared" si="0"/>
        <v>0</v>
      </c>
    </row>
    <row r="12" spans="1:10" ht="12.75">
      <c r="A12" s="47">
        <f>BIL!H37</f>
        <v>11</v>
      </c>
      <c r="B12" s="52">
        <f>BIL!I37</f>
        <v>0</v>
      </c>
      <c r="C12" s="52">
        <f>BIL!J37</f>
        <v>0</v>
      </c>
      <c r="D12" s="52">
        <v>0</v>
      </c>
      <c r="E12" s="52">
        <v>0</v>
      </c>
      <c r="F12" s="49">
        <f t="shared" si="1"/>
        <v>0</v>
      </c>
      <c r="G12" s="50" t="s">
        <v>70</v>
      </c>
      <c r="I12" s="54" t="s">
        <v>81</v>
      </c>
      <c r="J12" s="47">
        <f t="shared" si="0"/>
        <v>0</v>
      </c>
    </row>
    <row r="13" spans="1:10" ht="12.75">
      <c r="A13" s="47">
        <f>BIL!H38</f>
        <v>12</v>
      </c>
      <c r="B13" s="52">
        <f>BIL!I38</f>
        <v>0</v>
      </c>
      <c r="C13" s="52">
        <f>BIL!J38</f>
        <v>0</v>
      </c>
      <c r="D13" s="52">
        <v>0</v>
      </c>
      <c r="E13" s="52">
        <v>0</v>
      </c>
      <c r="F13" s="49">
        <f t="shared" si="1"/>
        <v>0</v>
      </c>
      <c r="G13" s="50" t="s">
        <v>70</v>
      </c>
      <c r="I13" s="54" t="s">
        <v>82</v>
      </c>
      <c r="J13" s="47">
        <f t="shared" si="0"/>
        <v>0</v>
      </c>
    </row>
    <row r="14" spans="1:10" ht="12.75">
      <c r="A14" s="47">
        <f>BIL!H39</f>
        <v>13</v>
      </c>
      <c r="B14" s="52">
        <f>BIL!I39</f>
        <v>0</v>
      </c>
      <c r="C14" s="52">
        <f>BIL!J39</f>
        <v>0</v>
      </c>
      <c r="D14" s="52">
        <v>0</v>
      </c>
      <c r="E14" s="52">
        <v>0</v>
      </c>
      <c r="F14" s="49">
        <f t="shared" si="1"/>
        <v>0</v>
      </c>
      <c r="G14" s="50" t="s">
        <v>70</v>
      </c>
      <c r="I14" s="54" t="s">
        <v>83</v>
      </c>
      <c r="J14" s="47">
        <f t="shared" si="0"/>
        <v>0</v>
      </c>
    </row>
    <row r="15" spans="1:10" ht="12.75">
      <c r="A15" s="47">
        <f>BIL!H40</f>
        <v>14</v>
      </c>
      <c r="B15" s="52">
        <f>BIL!I40</f>
        <v>0</v>
      </c>
      <c r="C15" s="52">
        <f>BIL!J40</f>
        <v>0</v>
      </c>
      <c r="D15" s="52">
        <v>0</v>
      </c>
      <c r="E15" s="52">
        <v>0</v>
      </c>
      <c r="F15" s="49">
        <f t="shared" si="1"/>
        <v>0</v>
      </c>
      <c r="G15" s="50" t="s">
        <v>70</v>
      </c>
      <c r="I15" s="54" t="s">
        <v>84</v>
      </c>
      <c r="J15" s="47">
        <f t="shared" si="0"/>
        <v>0</v>
      </c>
    </row>
    <row r="16" spans="1:10" ht="12.75">
      <c r="A16" s="47">
        <f>BIL!H41</f>
        <v>15</v>
      </c>
      <c r="B16" s="52">
        <f>BIL!I41</f>
        <v>0</v>
      </c>
      <c r="C16" s="52">
        <f>BIL!J41</f>
        <v>0</v>
      </c>
      <c r="D16" s="52">
        <v>0</v>
      </c>
      <c r="E16" s="52">
        <v>0</v>
      </c>
      <c r="F16" s="49">
        <f t="shared" si="1"/>
        <v>0</v>
      </c>
      <c r="G16" s="50" t="s">
        <v>70</v>
      </c>
      <c r="I16" s="54" t="s">
        <v>85</v>
      </c>
      <c r="J16" s="47">
        <f t="shared" si="0"/>
        <v>0</v>
      </c>
    </row>
    <row r="17" spans="1:10" ht="12.75">
      <c r="A17" s="47">
        <f>BIL!H42</f>
        <v>16</v>
      </c>
      <c r="B17" s="52">
        <f>BIL!I42</f>
        <v>0</v>
      </c>
      <c r="C17" s="52">
        <f>BIL!J42</f>
        <v>0</v>
      </c>
      <c r="D17" s="52">
        <v>0</v>
      </c>
      <c r="E17" s="52">
        <v>0</v>
      </c>
      <c r="F17" s="49">
        <f t="shared" si="1"/>
        <v>0</v>
      </c>
      <c r="G17" s="50" t="s">
        <v>70</v>
      </c>
      <c r="I17" s="54" t="s">
        <v>86</v>
      </c>
      <c r="J17" s="47">
        <f t="shared" si="0"/>
        <v>0</v>
      </c>
    </row>
    <row r="18" spans="1:10" ht="12.75">
      <c r="A18" s="47">
        <f>BIL!H43</f>
        <v>17</v>
      </c>
      <c r="B18" s="52">
        <f>BIL!I43</f>
        <v>0</v>
      </c>
      <c r="C18" s="52">
        <f>BIL!J43</f>
        <v>0</v>
      </c>
      <c r="D18" s="52">
        <v>0</v>
      </c>
      <c r="E18" s="52">
        <v>0</v>
      </c>
      <c r="F18" s="49">
        <f t="shared" si="1"/>
        <v>0</v>
      </c>
      <c r="G18" s="50" t="str">
        <f>IF(ISERROR(PRRAS!D186),"-",UPPER(TRIM(PRRAS!D186)))</f>
        <v>JOZEFINA KRANJČEC</v>
      </c>
      <c r="I18" s="54" t="s">
        <v>87</v>
      </c>
      <c r="J18" s="47">
        <f t="shared" si="0"/>
        <v>0</v>
      </c>
    </row>
    <row r="19" spans="1:10" ht="12.75">
      <c r="A19" s="47">
        <f>BIL!H44</f>
        <v>18</v>
      </c>
      <c r="B19" s="52">
        <f>BIL!I44</f>
        <v>11514</v>
      </c>
      <c r="C19" s="52">
        <f>BIL!J44</f>
        <v>7946</v>
      </c>
      <c r="D19" s="52">
        <v>0</v>
      </c>
      <c r="E19" s="52">
        <v>0</v>
      </c>
      <c r="F19" s="49">
        <f t="shared" si="1"/>
        <v>4933.08</v>
      </c>
      <c r="I19" s="54" t="s">
        <v>88</v>
      </c>
      <c r="J19" s="47">
        <f t="shared" si="0"/>
        <v>0</v>
      </c>
    </row>
    <row r="20" spans="1:10" ht="12.75">
      <c r="A20" s="47">
        <f>BIL!H45</f>
        <v>19</v>
      </c>
      <c r="B20" s="52">
        <f>BIL!I45</f>
        <v>0</v>
      </c>
      <c r="C20" s="52">
        <f>BIL!J45</f>
        <v>0</v>
      </c>
      <c r="D20" s="52">
        <v>0</v>
      </c>
      <c r="E20" s="52">
        <v>0</v>
      </c>
      <c r="F20" s="49">
        <f t="shared" si="1"/>
        <v>0</v>
      </c>
      <c r="G20" s="50" t="str">
        <f>IF(ISERROR(PRRAS!D188),"-",UPPER(TRIM(PRRAS!D188)))</f>
        <v>ANTONIJA ŠMIT</v>
      </c>
      <c r="I20" s="50" t="s">
        <v>89</v>
      </c>
      <c r="J20" s="47">
        <f t="shared" si="0"/>
        <v>0</v>
      </c>
    </row>
    <row r="21" spans="1:10" ht="12.75">
      <c r="A21" s="47">
        <f>BIL!H46</f>
        <v>20</v>
      </c>
      <c r="B21" s="52">
        <f>BIL!I46</f>
        <v>0</v>
      </c>
      <c r="C21" s="52">
        <f>BIL!J46</f>
        <v>0</v>
      </c>
      <c r="D21" s="52">
        <v>0</v>
      </c>
      <c r="E21" s="52">
        <v>0</v>
      </c>
      <c r="F21" s="49">
        <f t="shared" si="1"/>
        <v>0</v>
      </c>
      <c r="G21" s="50" t="str">
        <f>IF(ISERROR(PRRAS!D190),"-",UPPER(TRIM(PRRAS!D190)))</f>
        <v>044631238</v>
      </c>
      <c r="I21" s="50" t="s">
        <v>90</v>
      </c>
      <c r="J21" s="47">
        <f t="shared" si="0"/>
        <v>0</v>
      </c>
    </row>
    <row r="22" spans="1:10" ht="12.75">
      <c r="A22" s="47">
        <f>BIL!H47</f>
        <v>21</v>
      </c>
      <c r="B22" s="52">
        <f>BIL!I47</f>
        <v>0</v>
      </c>
      <c r="C22" s="52">
        <f>BIL!J47</f>
        <v>0</v>
      </c>
      <c r="D22" s="52">
        <v>0</v>
      </c>
      <c r="E22" s="52">
        <v>0</v>
      </c>
      <c r="F22" s="49">
        <f t="shared" si="1"/>
        <v>0</v>
      </c>
      <c r="G22" s="48" t="str">
        <f>IF(ISERROR(PRRAS!D192),"-",UPPER(TRIM(PRRAS!D192)))</f>
        <v>044631238</v>
      </c>
      <c r="I22" s="54" t="s">
        <v>91</v>
      </c>
      <c r="J22" s="47">
        <f t="shared" si="0"/>
        <v>0</v>
      </c>
    </row>
    <row r="23" spans="1:10" ht="12.75">
      <c r="A23" s="47">
        <f>BIL!H48</f>
        <v>22</v>
      </c>
      <c r="B23" s="52">
        <f>BIL!I48</f>
        <v>0</v>
      </c>
      <c r="C23" s="52">
        <f>BIL!J48</f>
        <v>0</v>
      </c>
      <c r="D23" s="52">
        <v>0</v>
      </c>
      <c r="E23" s="52">
        <v>0</v>
      </c>
      <c r="F23" s="49">
        <f t="shared" si="1"/>
        <v>0</v>
      </c>
      <c r="G23" s="48" t="str">
        <f>IF(ISERROR(PRRAS!I192),"-",LOWER(TRIM(PRRAS!I192)))</f>
        <v>usluge.ari@optinet.hr</v>
      </c>
      <c r="I23" s="54" t="s">
        <v>92</v>
      </c>
      <c r="J23" s="47">
        <f t="shared" si="0"/>
        <v>0</v>
      </c>
    </row>
    <row r="24" spans="1:10" ht="12.75">
      <c r="A24" s="47">
        <f>BIL!H49</f>
        <v>23</v>
      </c>
      <c r="B24" s="52">
        <f>BIL!I49</f>
        <v>175432</v>
      </c>
      <c r="C24" s="52">
        <f>BIL!J49</f>
        <v>182732</v>
      </c>
      <c r="D24" s="52">
        <v>0</v>
      </c>
      <c r="E24" s="52">
        <v>0</v>
      </c>
      <c r="F24" s="49">
        <f t="shared" si="1"/>
        <v>124406.08</v>
      </c>
      <c r="I24" s="54" t="s">
        <v>93</v>
      </c>
      <c r="J24" s="47">
        <f t="shared" si="0"/>
        <v>0</v>
      </c>
    </row>
    <row r="25" spans="1:10" ht="12.75">
      <c r="A25" s="47">
        <f>BIL!H50</f>
        <v>24</v>
      </c>
      <c r="B25" s="52">
        <f>BIL!I50</f>
        <v>153377</v>
      </c>
      <c r="C25" s="52">
        <f>BIL!J50</f>
        <v>160677</v>
      </c>
      <c r="D25" s="52">
        <v>0</v>
      </c>
      <c r="E25" s="52">
        <v>0</v>
      </c>
      <c r="F25" s="49">
        <f t="shared" si="1"/>
        <v>113935.43999999999</v>
      </c>
      <c r="I25" s="54" t="s">
        <v>94</v>
      </c>
      <c r="J25" s="47">
        <f t="shared" si="0"/>
        <v>0</v>
      </c>
    </row>
    <row r="26" spans="1:10" ht="12.75">
      <c r="A26" s="47">
        <f>BIL!H51</f>
        <v>25</v>
      </c>
      <c r="B26" s="52">
        <f>BIL!I51</f>
        <v>22055</v>
      </c>
      <c r="C26" s="52">
        <f>BIL!J51</f>
        <v>22055</v>
      </c>
      <c r="D26" s="52">
        <v>0</v>
      </c>
      <c r="E26" s="52">
        <v>0</v>
      </c>
      <c r="F26" s="49">
        <f t="shared" si="1"/>
        <v>16541.25</v>
      </c>
      <c r="G26" s="50" t="str">
        <f>MID(TRIM(PRRAS!K6),1,4)</f>
        <v>2014</v>
      </c>
      <c r="I26" s="50" t="s">
        <v>95</v>
      </c>
      <c r="J26" s="47">
        <f t="shared" si="0"/>
        <v>0</v>
      </c>
    </row>
    <row r="27" spans="1:10" ht="12.75">
      <c r="A27" s="47">
        <f>BIL!H52</f>
        <v>26</v>
      </c>
      <c r="B27" s="52">
        <f>BIL!I52</f>
        <v>0</v>
      </c>
      <c r="C27" s="52">
        <f>BIL!J52</f>
        <v>0</v>
      </c>
      <c r="D27" s="52">
        <v>0</v>
      </c>
      <c r="E27" s="52">
        <v>0</v>
      </c>
      <c r="F27" s="49">
        <f t="shared" si="1"/>
        <v>0</v>
      </c>
      <c r="G27" s="50" t="str">
        <f>TEXT(SUM(F2:F356),"#0,00")</f>
        <v>160785118,89</v>
      </c>
      <c r="I27" s="50" t="s">
        <v>96</v>
      </c>
      <c r="J27" s="47">
        <f t="shared" si="0"/>
        <v>0</v>
      </c>
    </row>
    <row r="28" spans="1:10" ht="12.75">
      <c r="A28" s="47">
        <f>BIL!H53</f>
        <v>27</v>
      </c>
      <c r="B28" s="52">
        <f>BIL!I53</f>
        <v>0</v>
      </c>
      <c r="C28" s="52">
        <f>BIL!J53</f>
        <v>0</v>
      </c>
      <c r="D28" s="52">
        <v>0</v>
      </c>
      <c r="E28" s="52">
        <v>0</v>
      </c>
      <c r="F28" s="49">
        <f t="shared" si="1"/>
        <v>0</v>
      </c>
      <c r="G28" s="50" t="s">
        <v>70</v>
      </c>
      <c r="H28" s="55"/>
      <c r="I28" s="50" t="s">
        <v>97</v>
      </c>
      <c r="J28" s="47">
        <f t="shared" si="0"/>
        <v>0</v>
      </c>
    </row>
    <row r="29" spans="1:10" ht="12.75">
      <c r="A29" s="47">
        <f>BIL!H54</f>
        <v>28</v>
      </c>
      <c r="B29" s="52">
        <f>BIL!I54</f>
        <v>0</v>
      </c>
      <c r="C29" s="52">
        <f>BIL!J54</f>
        <v>0</v>
      </c>
      <c r="D29" s="52">
        <v>0</v>
      </c>
      <c r="E29" s="52">
        <v>0</v>
      </c>
      <c r="F29" s="49">
        <f t="shared" si="1"/>
        <v>0</v>
      </c>
      <c r="G29" s="50" t="str">
        <f>MID(TRIM(PRRAS!K6),6,2)</f>
        <v>12</v>
      </c>
      <c r="I29" s="50" t="s">
        <v>98</v>
      </c>
      <c r="J29" s="47">
        <f t="shared" si="0"/>
        <v>0</v>
      </c>
    </row>
    <row r="30" spans="1:10" ht="12.75">
      <c r="A30" s="47">
        <f>BIL!H55</f>
        <v>29</v>
      </c>
      <c r="B30" s="52">
        <f>BIL!I55</f>
        <v>0</v>
      </c>
      <c r="C30" s="52">
        <f>BIL!J55</f>
        <v>0</v>
      </c>
      <c r="D30" s="52">
        <v>0</v>
      </c>
      <c r="E30" s="52">
        <v>0</v>
      </c>
      <c r="F30" s="49">
        <f t="shared" si="1"/>
        <v>0</v>
      </c>
      <c r="G30" s="50" t="s">
        <v>99</v>
      </c>
      <c r="I30" s="50" t="s">
        <v>100</v>
      </c>
      <c r="J30" s="47">
        <f t="shared" si="0"/>
        <v>0</v>
      </c>
    </row>
    <row r="31" spans="1:10" ht="12.75">
      <c r="A31" s="47">
        <f>BIL!H56</f>
        <v>30</v>
      </c>
      <c r="B31" s="52">
        <f>BIL!I56</f>
        <v>0</v>
      </c>
      <c r="C31" s="52">
        <f>BIL!J56</f>
        <v>0</v>
      </c>
      <c r="D31" s="52">
        <v>0</v>
      </c>
      <c r="E31" s="52">
        <v>0</v>
      </c>
      <c r="F31" s="49">
        <f t="shared" si="1"/>
        <v>0</v>
      </c>
      <c r="G31" s="50" t="s">
        <v>101</v>
      </c>
      <c r="I31" s="50" t="s">
        <v>102</v>
      </c>
      <c r="J31" s="47">
        <f t="shared" si="0"/>
        <v>0</v>
      </c>
    </row>
    <row r="32" spans="1:10" ht="12.75">
      <c r="A32" s="47">
        <f>BIL!H57</f>
        <v>31</v>
      </c>
      <c r="B32" s="52">
        <f>BIL!I57</f>
        <v>0</v>
      </c>
      <c r="C32" s="52">
        <f>BIL!J57</f>
        <v>0</v>
      </c>
      <c r="D32" s="52">
        <v>0</v>
      </c>
      <c r="E32" s="52">
        <v>0</v>
      </c>
      <c r="F32" s="49">
        <f t="shared" si="1"/>
        <v>0</v>
      </c>
      <c r="G32" s="50" t="s">
        <v>70</v>
      </c>
      <c r="I32" s="50" t="s">
        <v>103</v>
      </c>
      <c r="J32" s="47">
        <f t="shared" si="0"/>
        <v>0</v>
      </c>
    </row>
    <row r="33" spans="1:10" ht="12.75">
      <c r="A33" s="47">
        <f>BIL!H58</f>
        <v>32</v>
      </c>
      <c r="B33" s="52">
        <f>BIL!I58</f>
        <v>0</v>
      </c>
      <c r="C33" s="52">
        <f>BIL!J58</f>
        <v>0</v>
      </c>
      <c r="D33" s="52">
        <v>0</v>
      </c>
      <c r="E33" s="52">
        <v>0</v>
      </c>
      <c r="F33" s="49">
        <f t="shared" si="1"/>
        <v>0</v>
      </c>
      <c r="G33" s="50" t="s">
        <v>70</v>
      </c>
      <c r="I33" s="50" t="s">
        <v>104</v>
      </c>
      <c r="J33" s="47">
        <f t="shared" si="0"/>
        <v>0</v>
      </c>
    </row>
    <row r="34" spans="1:10" ht="12.75">
      <c r="A34" s="47">
        <f>BIL!H59</f>
        <v>33</v>
      </c>
      <c r="B34" s="52">
        <f>BIL!I59</f>
        <v>0</v>
      </c>
      <c r="C34" s="52">
        <f>BIL!J59</f>
        <v>0</v>
      </c>
      <c r="D34" s="52">
        <v>0</v>
      </c>
      <c r="E34" s="52">
        <v>0</v>
      </c>
      <c r="F34" s="49">
        <f t="shared" si="1"/>
        <v>0</v>
      </c>
      <c r="G34" s="50" t="s">
        <v>70</v>
      </c>
      <c r="I34" s="50" t="s">
        <v>105</v>
      </c>
      <c r="J34" s="47">
        <f t="shared" si="0"/>
        <v>0</v>
      </c>
    </row>
    <row r="35" spans="1:10" ht="12.75">
      <c r="A35" s="47">
        <f>BIL!H60</f>
        <v>34</v>
      </c>
      <c r="B35" s="52">
        <f>BIL!I60</f>
        <v>0</v>
      </c>
      <c r="C35" s="52">
        <f>BIL!J60</f>
        <v>0</v>
      </c>
      <c r="D35" s="52">
        <v>0</v>
      </c>
      <c r="E35" s="52">
        <v>0</v>
      </c>
      <c r="F35" s="49">
        <f t="shared" si="1"/>
        <v>0</v>
      </c>
      <c r="G35" s="50" t="s">
        <v>70</v>
      </c>
      <c r="I35" s="50" t="s">
        <v>106</v>
      </c>
      <c r="J35" s="47">
        <f t="shared" si="0"/>
        <v>0</v>
      </c>
    </row>
    <row r="36" spans="1:10" ht="12.75">
      <c r="A36" s="47">
        <f>BIL!H61</f>
        <v>35</v>
      </c>
      <c r="B36" s="52">
        <f>BIL!I61</f>
        <v>0</v>
      </c>
      <c r="C36" s="52">
        <f>BIL!J61</f>
        <v>0</v>
      </c>
      <c r="D36" s="52">
        <v>0</v>
      </c>
      <c r="E36" s="52">
        <v>0</v>
      </c>
      <c r="F36" s="49">
        <f t="shared" si="1"/>
        <v>0</v>
      </c>
      <c r="G36" s="50" t="s">
        <v>70</v>
      </c>
      <c r="I36" s="50" t="s">
        <v>107</v>
      </c>
      <c r="J36" s="47">
        <f t="shared" si="0"/>
        <v>0</v>
      </c>
    </row>
    <row r="37" spans="1:10" ht="12.75">
      <c r="A37" s="47">
        <f>BIL!H62</f>
        <v>36</v>
      </c>
      <c r="B37" s="52">
        <f>BIL!I62</f>
        <v>0</v>
      </c>
      <c r="C37" s="52">
        <f>BIL!J62</f>
        <v>0</v>
      </c>
      <c r="D37" s="52">
        <v>0</v>
      </c>
      <c r="E37" s="52">
        <v>0</v>
      </c>
      <c r="F37" s="49">
        <f t="shared" si="1"/>
        <v>0</v>
      </c>
      <c r="G37" s="50" t="str">
        <f>TEXT(10000*SUM(J205:J339),"00000")</f>
        <v>00000</v>
      </c>
      <c r="I37" s="50" t="s">
        <v>108</v>
      </c>
      <c r="J37" s="47">
        <f t="shared" si="0"/>
        <v>0</v>
      </c>
    </row>
    <row r="38" spans="1:10" ht="12.75">
      <c r="A38" s="47">
        <f>BIL!H63</f>
        <v>37</v>
      </c>
      <c r="B38" s="52">
        <f>BIL!I63</f>
        <v>0</v>
      </c>
      <c r="C38" s="52">
        <f>BIL!J63</f>
        <v>0</v>
      </c>
      <c r="D38" s="52">
        <v>0</v>
      </c>
      <c r="E38" s="52">
        <v>0</v>
      </c>
      <c r="F38" s="49">
        <f t="shared" si="1"/>
        <v>0</v>
      </c>
      <c r="G38" s="50" t="str">
        <f>TEXT(INT(VALUE(PRRAS!J10)),"00000000000")</f>
        <v>12859943483</v>
      </c>
      <c r="I38" s="50" t="s">
        <v>109</v>
      </c>
      <c r="J38" s="47">
        <f t="shared" si="0"/>
        <v>0</v>
      </c>
    </row>
    <row r="39" spans="1:10" ht="12.75">
      <c r="A39" s="47">
        <f>BIL!H64</f>
        <v>38</v>
      </c>
      <c r="B39" s="52">
        <f>BIL!I64</f>
        <v>0</v>
      </c>
      <c r="C39" s="52">
        <f>BIL!J64</f>
        <v>0</v>
      </c>
      <c r="D39" s="52">
        <v>0</v>
      </c>
      <c r="E39" s="52">
        <v>0</v>
      </c>
      <c r="F39" s="49">
        <f t="shared" si="1"/>
        <v>0</v>
      </c>
      <c r="G39" s="50">
        <f>PRRAS!E16</f>
        <v>82775</v>
      </c>
      <c r="I39" s="50" t="s">
        <v>110</v>
      </c>
      <c r="J39" s="47">
        <f t="shared" si="0"/>
        <v>0</v>
      </c>
    </row>
    <row r="40" spans="1:10" ht="12.75">
      <c r="A40" s="47">
        <f>BIL!H65</f>
        <v>39</v>
      </c>
      <c r="B40" s="52">
        <f>BIL!I65</f>
        <v>0</v>
      </c>
      <c r="C40" s="52">
        <f>BIL!J65</f>
        <v>0</v>
      </c>
      <c r="D40" s="52">
        <v>0</v>
      </c>
      <c r="E40" s="52">
        <v>0</v>
      </c>
      <c r="F40" s="49">
        <f t="shared" si="1"/>
        <v>0</v>
      </c>
      <c r="J40" s="47">
        <f t="shared" si="0"/>
        <v>0</v>
      </c>
    </row>
    <row r="41" spans="1:10" ht="12.75">
      <c r="A41" s="47">
        <f>BIL!H66</f>
        <v>40</v>
      </c>
      <c r="B41" s="52">
        <f>BIL!I66</f>
        <v>0</v>
      </c>
      <c r="C41" s="52">
        <f>BIL!J66</f>
        <v>0</v>
      </c>
      <c r="D41" s="52">
        <v>0</v>
      </c>
      <c r="E41" s="52">
        <v>0</v>
      </c>
      <c r="F41" s="49">
        <f t="shared" si="1"/>
        <v>0</v>
      </c>
      <c r="J41" s="47">
        <f t="shared" si="0"/>
        <v>0</v>
      </c>
    </row>
    <row r="42" spans="1:10" ht="12.75">
      <c r="A42" s="47">
        <f>BIL!H67</f>
        <v>41</v>
      </c>
      <c r="B42" s="52">
        <f>BIL!I67</f>
        <v>0</v>
      </c>
      <c r="C42" s="52">
        <f>BIL!J67</f>
        <v>0</v>
      </c>
      <c r="D42" s="52">
        <v>0</v>
      </c>
      <c r="E42" s="52">
        <v>0</v>
      </c>
      <c r="F42" s="49">
        <f t="shared" si="1"/>
        <v>0</v>
      </c>
      <c r="J42" s="47">
        <f t="shared" si="0"/>
        <v>0</v>
      </c>
    </row>
    <row r="43" spans="1:10" ht="12.75">
      <c r="A43" s="47">
        <f>BIL!H68</f>
        <v>42</v>
      </c>
      <c r="B43" s="52">
        <f>BIL!I68</f>
        <v>7673</v>
      </c>
      <c r="C43" s="52">
        <f>BIL!J68</f>
        <v>7673</v>
      </c>
      <c r="D43" s="52">
        <v>0</v>
      </c>
      <c r="E43" s="52">
        <v>0</v>
      </c>
      <c r="F43" s="49">
        <f t="shared" si="1"/>
        <v>9667.98</v>
      </c>
      <c r="J43" s="47">
        <f t="shared" si="0"/>
        <v>0</v>
      </c>
    </row>
    <row r="44" spans="1:10" ht="12.75">
      <c r="A44" s="47">
        <f>BIL!H69</f>
        <v>43</v>
      </c>
      <c r="B44" s="52">
        <f>BIL!I69</f>
        <v>7673</v>
      </c>
      <c r="C44" s="52">
        <f>BIL!J69</f>
        <v>7673</v>
      </c>
      <c r="D44" s="52">
        <v>0</v>
      </c>
      <c r="E44" s="52">
        <v>0</v>
      </c>
      <c r="F44" s="49">
        <f t="shared" si="1"/>
        <v>9898.17</v>
      </c>
      <c r="J44" s="47">
        <f t="shared" si="0"/>
        <v>0</v>
      </c>
    </row>
    <row r="45" spans="1:10" ht="12.75">
      <c r="A45" s="47">
        <f>BIL!H70</f>
        <v>44</v>
      </c>
      <c r="B45" s="52">
        <f>BIL!I70</f>
        <v>0</v>
      </c>
      <c r="C45" s="52">
        <f>BIL!J70</f>
        <v>0</v>
      </c>
      <c r="D45" s="52">
        <v>0</v>
      </c>
      <c r="E45" s="52">
        <v>0</v>
      </c>
      <c r="F45" s="49">
        <f t="shared" si="1"/>
        <v>0</v>
      </c>
      <c r="J45" s="47">
        <f t="shared" si="0"/>
        <v>0</v>
      </c>
    </row>
    <row r="46" spans="1:10" ht="12.75">
      <c r="A46" s="47">
        <f>BIL!H71</f>
        <v>45</v>
      </c>
      <c r="B46" s="52">
        <f>BIL!I71</f>
        <v>0</v>
      </c>
      <c r="C46" s="52">
        <f>BIL!J71</f>
        <v>0</v>
      </c>
      <c r="D46" s="52">
        <v>0</v>
      </c>
      <c r="E46" s="52">
        <v>0</v>
      </c>
      <c r="F46" s="49">
        <f t="shared" si="1"/>
        <v>0</v>
      </c>
      <c r="J46" s="47">
        <f t="shared" si="0"/>
        <v>0</v>
      </c>
    </row>
    <row r="47" spans="1:10" ht="12.75">
      <c r="A47" s="47">
        <f>BIL!H72</f>
        <v>46</v>
      </c>
      <c r="B47" s="52">
        <f>BIL!I72</f>
        <v>171591</v>
      </c>
      <c r="C47" s="52">
        <f>BIL!J72</f>
        <v>182459</v>
      </c>
      <c r="D47" s="52">
        <v>0</v>
      </c>
      <c r="E47" s="52">
        <v>0</v>
      </c>
      <c r="F47" s="49">
        <f t="shared" si="1"/>
        <v>246794.14</v>
      </c>
      <c r="J47" s="47">
        <f t="shared" si="0"/>
        <v>0</v>
      </c>
    </row>
    <row r="48" spans="1:10" ht="12.75">
      <c r="A48" s="47">
        <f>BIL!H73</f>
        <v>47</v>
      </c>
      <c r="B48" s="52">
        <f>BIL!I73</f>
        <v>0</v>
      </c>
      <c r="C48" s="52">
        <f>BIL!J73</f>
        <v>0</v>
      </c>
      <c r="D48" s="52">
        <v>0</v>
      </c>
      <c r="E48" s="52">
        <v>0</v>
      </c>
      <c r="F48" s="49">
        <f t="shared" si="1"/>
        <v>0</v>
      </c>
      <c r="J48" s="47">
        <f t="shared" si="0"/>
        <v>0</v>
      </c>
    </row>
    <row r="49" spans="1:10" ht="12.75">
      <c r="A49" s="47">
        <f>BIL!H74</f>
        <v>48</v>
      </c>
      <c r="B49" s="52">
        <f>BIL!I74</f>
        <v>0</v>
      </c>
      <c r="C49" s="52">
        <f>BIL!J74</f>
        <v>0</v>
      </c>
      <c r="D49" s="52">
        <v>0</v>
      </c>
      <c r="E49" s="52">
        <v>0</v>
      </c>
      <c r="F49" s="49">
        <f aca="true" t="shared" si="2" ref="F49:F112">A49/100*B49+A49/50*C49</f>
        <v>0</v>
      </c>
      <c r="J49" s="47">
        <f t="shared" si="0"/>
        <v>0</v>
      </c>
    </row>
    <row r="50" spans="1:10" ht="12.75">
      <c r="A50" s="47">
        <f>BIL!H75</f>
        <v>49</v>
      </c>
      <c r="B50" s="52">
        <f>BIL!I75</f>
        <v>0</v>
      </c>
      <c r="C50" s="52">
        <f>BIL!J75</f>
        <v>0</v>
      </c>
      <c r="D50" s="52">
        <v>0</v>
      </c>
      <c r="E50" s="52">
        <v>0</v>
      </c>
      <c r="F50" s="49">
        <f t="shared" si="2"/>
        <v>0</v>
      </c>
      <c r="J50" s="47">
        <f t="shared" si="0"/>
        <v>0</v>
      </c>
    </row>
    <row r="51" spans="1:10" ht="12.75">
      <c r="A51" s="47">
        <f>BIL!H76</f>
        <v>50</v>
      </c>
      <c r="B51" s="52">
        <f>BIL!I76</f>
        <v>0</v>
      </c>
      <c r="C51" s="52">
        <f>BIL!J76</f>
        <v>0</v>
      </c>
      <c r="D51" s="52">
        <v>0</v>
      </c>
      <c r="E51" s="52">
        <v>0</v>
      </c>
      <c r="F51" s="49">
        <f t="shared" si="2"/>
        <v>0</v>
      </c>
      <c r="J51" s="47">
        <f t="shared" si="0"/>
        <v>0</v>
      </c>
    </row>
    <row r="52" spans="1:10" ht="12.75">
      <c r="A52" s="47">
        <f>BIL!H77</f>
        <v>51</v>
      </c>
      <c r="B52" s="52">
        <f>BIL!I77</f>
        <v>0</v>
      </c>
      <c r="C52" s="52">
        <f>BIL!J77</f>
        <v>0</v>
      </c>
      <c r="D52" s="52">
        <v>0</v>
      </c>
      <c r="E52" s="52">
        <v>0</v>
      </c>
      <c r="F52" s="49">
        <f t="shared" si="2"/>
        <v>0</v>
      </c>
      <c r="J52" s="47">
        <f t="shared" si="0"/>
        <v>0</v>
      </c>
    </row>
    <row r="53" spans="1:10" ht="12.75">
      <c r="A53" s="47">
        <f>BIL!H78</f>
        <v>52</v>
      </c>
      <c r="B53" s="52">
        <f>BIL!I78</f>
        <v>0</v>
      </c>
      <c r="C53" s="52">
        <f>BIL!J78</f>
        <v>0</v>
      </c>
      <c r="D53" s="52">
        <v>0</v>
      </c>
      <c r="E53" s="52">
        <v>0</v>
      </c>
      <c r="F53" s="49">
        <f t="shared" si="2"/>
        <v>0</v>
      </c>
      <c r="J53" s="47">
        <f t="shared" si="0"/>
        <v>0</v>
      </c>
    </row>
    <row r="54" spans="1:10" ht="12.75">
      <c r="A54" s="47">
        <f>BIL!H79</f>
        <v>53</v>
      </c>
      <c r="B54" s="52">
        <f>BIL!I79</f>
        <v>19629</v>
      </c>
      <c r="C54" s="52">
        <f>BIL!J79</f>
        <v>33250</v>
      </c>
      <c r="D54" s="52">
        <v>0</v>
      </c>
      <c r="E54" s="52">
        <v>0</v>
      </c>
      <c r="F54" s="49">
        <f t="shared" si="2"/>
        <v>45648.37</v>
      </c>
      <c r="J54" s="47">
        <f t="shared" si="0"/>
        <v>0</v>
      </c>
    </row>
    <row r="55" spans="1:10" ht="12.75">
      <c r="A55" s="47">
        <f>BIL!H80</f>
        <v>54</v>
      </c>
      <c r="B55" s="52">
        <f>BIL!I80</f>
        <v>19629</v>
      </c>
      <c r="C55" s="52">
        <f>BIL!J80</f>
        <v>33250</v>
      </c>
      <c r="D55" s="52">
        <v>0</v>
      </c>
      <c r="E55" s="52">
        <v>0</v>
      </c>
      <c r="F55" s="49">
        <f t="shared" si="2"/>
        <v>46509.66</v>
      </c>
      <c r="J55" s="47">
        <f t="shared" si="0"/>
        <v>0</v>
      </c>
    </row>
    <row r="56" spans="1:10" ht="12.75">
      <c r="A56" s="47">
        <f>BIL!H81</f>
        <v>55</v>
      </c>
      <c r="B56" s="52">
        <f>BIL!I81</f>
        <v>0</v>
      </c>
      <c r="C56" s="52">
        <f>BIL!J81</f>
        <v>0</v>
      </c>
      <c r="D56" s="52">
        <v>0</v>
      </c>
      <c r="E56" s="52">
        <v>0</v>
      </c>
      <c r="F56" s="49">
        <f t="shared" si="2"/>
        <v>0</v>
      </c>
      <c r="J56" s="47">
        <f t="shared" si="0"/>
        <v>0</v>
      </c>
    </row>
    <row r="57" spans="1:10" ht="12.75">
      <c r="A57" s="47">
        <f>BIL!H82</f>
        <v>56</v>
      </c>
      <c r="B57" s="52">
        <f>BIL!I82</f>
        <v>0</v>
      </c>
      <c r="C57" s="52">
        <f>BIL!J82</f>
        <v>0</v>
      </c>
      <c r="D57" s="52">
        <v>0</v>
      </c>
      <c r="E57" s="52">
        <v>0</v>
      </c>
      <c r="F57" s="49">
        <f t="shared" si="2"/>
        <v>0</v>
      </c>
      <c r="J57" s="47">
        <f t="shared" si="0"/>
        <v>0</v>
      </c>
    </row>
    <row r="58" spans="1:10" ht="12.75">
      <c r="A58" s="47">
        <f>BIL!H83</f>
        <v>57</v>
      </c>
      <c r="B58" s="52">
        <f>BIL!I83</f>
        <v>0</v>
      </c>
      <c r="C58" s="52">
        <f>BIL!J83</f>
        <v>0</v>
      </c>
      <c r="D58" s="52">
        <v>0</v>
      </c>
      <c r="E58" s="52">
        <v>0</v>
      </c>
      <c r="F58" s="49">
        <f t="shared" si="2"/>
        <v>0</v>
      </c>
      <c r="J58" s="47">
        <f t="shared" si="0"/>
        <v>0</v>
      </c>
    </row>
    <row r="59" spans="1:10" ht="12.75">
      <c r="A59" s="47">
        <f>BIL!H84</f>
        <v>58</v>
      </c>
      <c r="B59" s="52">
        <f>BIL!I84</f>
        <v>0</v>
      </c>
      <c r="C59" s="52">
        <f>BIL!J84</f>
        <v>0</v>
      </c>
      <c r="D59" s="52">
        <v>0</v>
      </c>
      <c r="E59" s="52">
        <v>0</v>
      </c>
      <c r="F59" s="49">
        <f t="shared" si="2"/>
        <v>0</v>
      </c>
      <c r="J59" s="47">
        <f t="shared" si="0"/>
        <v>0</v>
      </c>
    </row>
    <row r="60" spans="1:10" ht="12.75">
      <c r="A60" s="47">
        <f>BIL!H85</f>
        <v>59</v>
      </c>
      <c r="B60" s="52">
        <f>BIL!I85</f>
        <v>0</v>
      </c>
      <c r="C60" s="52">
        <f>BIL!J85</f>
        <v>0</v>
      </c>
      <c r="D60" s="52">
        <v>0</v>
      </c>
      <c r="E60" s="52">
        <v>0</v>
      </c>
      <c r="F60" s="49">
        <f t="shared" si="2"/>
        <v>0</v>
      </c>
      <c r="J60" s="47">
        <f t="shared" si="0"/>
        <v>0</v>
      </c>
    </row>
    <row r="61" spans="1:10" ht="12.75">
      <c r="A61" s="47">
        <f>BIL!H86</f>
        <v>60</v>
      </c>
      <c r="B61" s="52">
        <f>BIL!I86</f>
        <v>0</v>
      </c>
      <c r="C61" s="52">
        <f>BIL!J86</f>
        <v>0</v>
      </c>
      <c r="D61" s="52">
        <v>0</v>
      </c>
      <c r="E61" s="52">
        <v>0</v>
      </c>
      <c r="F61" s="49">
        <f t="shared" si="2"/>
        <v>0</v>
      </c>
      <c r="J61" s="47">
        <f t="shared" si="0"/>
        <v>0</v>
      </c>
    </row>
    <row r="62" spans="1:10" ht="12.75">
      <c r="A62" s="47">
        <f>BIL!H87</f>
        <v>61</v>
      </c>
      <c r="B62" s="52">
        <f>BIL!I87</f>
        <v>0</v>
      </c>
      <c r="C62" s="52">
        <f>BIL!J87</f>
        <v>0</v>
      </c>
      <c r="D62" s="52">
        <v>0</v>
      </c>
      <c r="E62" s="52">
        <v>0</v>
      </c>
      <c r="F62" s="49">
        <f t="shared" si="2"/>
        <v>0</v>
      </c>
      <c r="J62" s="47">
        <f t="shared" si="0"/>
        <v>0</v>
      </c>
    </row>
    <row r="63" spans="1:10" ht="12.75">
      <c r="A63" s="47">
        <f>BIL!H88</f>
        <v>62</v>
      </c>
      <c r="B63" s="52">
        <f>BIL!I88</f>
        <v>0</v>
      </c>
      <c r="C63" s="52">
        <f>BIL!J88</f>
        <v>0</v>
      </c>
      <c r="D63" s="52">
        <v>0</v>
      </c>
      <c r="E63" s="52">
        <v>0</v>
      </c>
      <c r="F63" s="49">
        <f t="shared" si="2"/>
        <v>0</v>
      </c>
      <c r="J63" s="47">
        <f t="shared" si="0"/>
        <v>0</v>
      </c>
    </row>
    <row r="64" spans="1:10" ht="12.75">
      <c r="A64" s="47">
        <f>BIL!H89</f>
        <v>63</v>
      </c>
      <c r="B64" s="52">
        <f>BIL!I89</f>
        <v>0</v>
      </c>
      <c r="C64" s="52">
        <f>BIL!J89</f>
        <v>0</v>
      </c>
      <c r="D64" s="52">
        <v>0</v>
      </c>
      <c r="E64" s="52">
        <v>0</v>
      </c>
      <c r="F64" s="49">
        <f t="shared" si="2"/>
        <v>0</v>
      </c>
      <c r="J64" s="47">
        <f t="shared" si="0"/>
        <v>0</v>
      </c>
    </row>
    <row r="65" spans="1:10" ht="12.75">
      <c r="A65" s="47">
        <f>BIL!H90</f>
        <v>64</v>
      </c>
      <c r="B65" s="52">
        <f>BIL!I90</f>
        <v>0</v>
      </c>
      <c r="C65" s="52">
        <f>BIL!J90</f>
        <v>0</v>
      </c>
      <c r="D65" s="52">
        <v>0</v>
      </c>
      <c r="E65" s="52">
        <v>0</v>
      </c>
      <c r="F65" s="49">
        <f t="shared" si="2"/>
        <v>0</v>
      </c>
      <c r="J65" s="47">
        <f t="shared" si="0"/>
        <v>0</v>
      </c>
    </row>
    <row r="66" spans="1:10" ht="12.75">
      <c r="A66" s="47">
        <f>BIL!H91</f>
        <v>65</v>
      </c>
      <c r="B66" s="52">
        <f>BIL!I91</f>
        <v>0</v>
      </c>
      <c r="C66" s="52">
        <f>BIL!J91</f>
        <v>0</v>
      </c>
      <c r="D66" s="52">
        <v>0</v>
      </c>
      <c r="E66" s="52">
        <v>0</v>
      </c>
      <c r="F66" s="49">
        <f t="shared" si="2"/>
        <v>0</v>
      </c>
      <c r="J66" s="47">
        <f aca="true" t="shared" si="3" ref="J66:J129">ABS(B66-ROUND(B66,0))+ABS(C66-ROUND(C66,0))</f>
        <v>0</v>
      </c>
    </row>
    <row r="67" spans="1:10" ht="12.75">
      <c r="A67" s="47">
        <f>BIL!H92</f>
        <v>66</v>
      </c>
      <c r="B67" s="52">
        <f>BIL!I92</f>
        <v>0</v>
      </c>
      <c r="C67" s="52">
        <f>BIL!J92</f>
        <v>0</v>
      </c>
      <c r="D67" s="52">
        <v>0</v>
      </c>
      <c r="E67" s="52">
        <v>0</v>
      </c>
      <c r="F67" s="49">
        <f t="shared" si="2"/>
        <v>0</v>
      </c>
      <c r="J67" s="47">
        <f t="shared" si="3"/>
        <v>0</v>
      </c>
    </row>
    <row r="68" spans="1:10" ht="12.75">
      <c r="A68" s="47">
        <f>BIL!H93</f>
        <v>67</v>
      </c>
      <c r="B68" s="52">
        <f>BIL!I93</f>
        <v>0</v>
      </c>
      <c r="C68" s="52">
        <f>BIL!J93</f>
        <v>0</v>
      </c>
      <c r="D68" s="52">
        <v>0</v>
      </c>
      <c r="E68" s="52">
        <v>0</v>
      </c>
      <c r="F68" s="49">
        <f t="shared" si="2"/>
        <v>0</v>
      </c>
      <c r="J68" s="47">
        <f t="shared" si="3"/>
        <v>0</v>
      </c>
    </row>
    <row r="69" spans="1:10" ht="12.75">
      <c r="A69" s="47">
        <f>BIL!H94</f>
        <v>68</v>
      </c>
      <c r="B69" s="52">
        <f>BIL!I94</f>
        <v>0</v>
      </c>
      <c r="C69" s="52">
        <f>BIL!J94</f>
        <v>0</v>
      </c>
      <c r="D69" s="52">
        <v>0</v>
      </c>
      <c r="E69" s="52">
        <v>0</v>
      </c>
      <c r="F69" s="49">
        <f t="shared" si="2"/>
        <v>0</v>
      </c>
      <c r="J69" s="47">
        <f t="shared" si="3"/>
        <v>0</v>
      </c>
    </row>
    <row r="70" spans="1:10" ht="12.75">
      <c r="A70" s="47">
        <f>BIL!H95</f>
        <v>69</v>
      </c>
      <c r="B70" s="52">
        <f>BIL!I95</f>
        <v>0</v>
      </c>
      <c r="C70" s="52">
        <f>BIL!J95</f>
        <v>0</v>
      </c>
      <c r="D70" s="52">
        <v>0</v>
      </c>
      <c r="E70" s="52">
        <v>0</v>
      </c>
      <c r="F70" s="49">
        <f t="shared" si="2"/>
        <v>0</v>
      </c>
      <c r="J70" s="47">
        <f t="shared" si="3"/>
        <v>0</v>
      </c>
    </row>
    <row r="71" spans="1:10" ht="12.75">
      <c r="A71" s="47">
        <f>BIL!H96</f>
        <v>70</v>
      </c>
      <c r="B71" s="52">
        <f>BIL!I96</f>
        <v>0</v>
      </c>
      <c r="C71" s="52">
        <f>BIL!J96</f>
        <v>0</v>
      </c>
      <c r="D71" s="52">
        <v>0</v>
      </c>
      <c r="E71" s="52">
        <v>0</v>
      </c>
      <c r="F71" s="49">
        <f t="shared" si="2"/>
        <v>0</v>
      </c>
      <c r="J71" s="47">
        <f t="shared" si="3"/>
        <v>0</v>
      </c>
    </row>
    <row r="72" spans="1:10" ht="12.75">
      <c r="A72" s="47">
        <f>BIL!H97</f>
        <v>71</v>
      </c>
      <c r="B72" s="52">
        <f>BIL!I97</f>
        <v>0</v>
      </c>
      <c r="C72" s="52">
        <f>BIL!J97</f>
        <v>0</v>
      </c>
      <c r="D72" s="52">
        <v>0</v>
      </c>
      <c r="E72" s="52">
        <v>0</v>
      </c>
      <c r="F72" s="49">
        <f t="shared" si="2"/>
        <v>0</v>
      </c>
      <c r="J72" s="47">
        <f t="shared" si="3"/>
        <v>0</v>
      </c>
    </row>
    <row r="73" spans="1:10" ht="12.75">
      <c r="A73" s="47">
        <f>BIL!H98</f>
        <v>72</v>
      </c>
      <c r="B73" s="52">
        <f>BIL!I98</f>
        <v>0</v>
      </c>
      <c r="C73" s="52">
        <f>BIL!J98</f>
        <v>0</v>
      </c>
      <c r="D73" s="52">
        <v>0</v>
      </c>
      <c r="E73" s="52">
        <v>0</v>
      </c>
      <c r="F73" s="49">
        <f t="shared" si="2"/>
        <v>0</v>
      </c>
      <c r="J73" s="47">
        <f t="shared" si="3"/>
        <v>0</v>
      </c>
    </row>
    <row r="74" spans="1:10" ht="12.75">
      <c r="A74" s="47">
        <f>BIL!H99</f>
        <v>73</v>
      </c>
      <c r="B74" s="52">
        <f>BIL!I99</f>
        <v>0</v>
      </c>
      <c r="C74" s="52">
        <f>BIL!J99</f>
        <v>0</v>
      </c>
      <c r="D74" s="52">
        <v>0</v>
      </c>
      <c r="E74" s="52">
        <v>0</v>
      </c>
      <c r="F74" s="49">
        <f t="shared" si="2"/>
        <v>0</v>
      </c>
      <c r="J74" s="47">
        <f t="shared" si="3"/>
        <v>0</v>
      </c>
    </row>
    <row r="75" spans="1:10" ht="12.75">
      <c r="A75" s="47">
        <f>BIL!H100</f>
        <v>74</v>
      </c>
      <c r="B75" s="52">
        <f>BIL!I100</f>
        <v>743869</v>
      </c>
      <c r="C75" s="52">
        <f>BIL!J100</f>
        <v>901002</v>
      </c>
      <c r="D75" s="52">
        <v>0</v>
      </c>
      <c r="E75" s="52">
        <v>0</v>
      </c>
      <c r="F75" s="49">
        <f t="shared" si="2"/>
        <v>1883946.02</v>
      </c>
      <c r="J75" s="47">
        <f t="shared" si="3"/>
        <v>0</v>
      </c>
    </row>
    <row r="76" spans="1:10" ht="12.75">
      <c r="A76" s="47">
        <f>BIL!H101</f>
        <v>75</v>
      </c>
      <c r="B76" s="52">
        <f>BIL!I101</f>
        <v>294274</v>
      </c>
      <c r="C76" s="52">
        <f>BIL!J101</f>
        <v>420411</v>
      </c>
      <c r="D76" s="52">
        <v>0</v>
      </c>
      <c r="E76" s="52">
        <v>0</v>
      </c>
      <c r="F76" s="49">
        <f t="shared" si="2"/>
        <v>851322</v>
      </c>
      <c r="J76" s="47">
        <f t="shared" si="3"/>
        <v>0</v>
      </c>
    </row>
    <row r="77" spans="1:10" ht="12.75">
      <c r="A77" s="47">
        <f>BIL!H102</f>
        <v>76</v>
      </c>
      <c r="B77" s="52">
        <f>BIL!I102</f>
        <v>294274</v>
      </c>
      <c r="C77" s="52">
        <f>BIL!J102</f>
        <v>418256</v>
      </c>
      <c r="D77" s="52">
        <v>0</v>
      </c>
      <c r="E77" s="52">
        <v>0</v>
      </c>
      <c r="F77" s="49">
        <f t="shared" si="2"/>
        <v>859397.36</v>
      </c>
      <c r="J77" s="47">
        <f t="shared" si="3"/>
        <v>0</v>
      </c>
    </row>
    <row r="78" spans="1:10" ht="12.75">
      <c r="A78" s="47">
        <f>BIL!H103</f>
        <v>77</v>
      </c>
      <c r="B78" s="52">
        <f>BIL!I103</f>
        <v>294274</v>
      </c>
      <c r="C78" s="52">
        <f>BIL!J103</f>
        <v>418256</v>
      </c>
      <c r="D78" s="52">
        <v>0</v>
      </c>
      <c r="E78" s="52">
        <v>0</v>
      </c>
      <c r="F78" s="49">
        <f t="shared" si="2"/>
        <v>870705.22</v>
      </c>
      <c r="J78" s="47">
        <f t="shared" si="3"/>
        <v>0</v>
      </c>
    </row>
    <row r="79" spans="1:10" ht="12.75">
      <c r="A79" s="47">
        <f>BIL!H104</f>
        <v>78</v>
      </c>
      <c r="B79" s="52">
        <f>BIL!I104</f>
        <v>0</v>
      </c>
      <c r="C79" s="52">
        <f>BIL!J104</f>
        <v>0</v>
      </c>
      <c r="D79" s="52">
        <v>0</v>
      </c>
      <c r="E79" s="52">
        <v>0</v>
      </c>
      <c r="F79" s="49">
        <f t="shared" si="2"/>
        <v>0</v>
      </c>
      <c r="J79" s="47">
        <f t="shared" si="3"/>
        <v>0</v>
      </c>
    </row>
    <row r="80" spans="1:10" ht="12.75">
      <c r="A80" s="47">
        <f>BIL!H105</f>
        <v>79</v>
      </c>
      <c r="B80" s="52">
        <f>BIL!I105</f>
        <v>0</v>
      </c>
      <c r="C80" s="52">
        <f>BIL!J105</f>
        <v>0</v>
      </c>
      <c r="D80" s="52">
        <v>0</v>
      </c>
      <c r="E80" s="52">
        <v>0</v>
      </c>
      <c r="F80" s="49">
        <f t="shared" si="2"/>
        <v>0</v>
      </c>
      <c r="J80" s="47">
        <f t="shared" si="3"/>
        <v>0</v>
      </c>
    </row>
    <row r="81" spans="1:10" ht="12.75">
      <c r="A81" s="47">
        <f>BIL!H106</f>
        <v>80</v>
      </c>
      <c r="B81" s="52">
        <f>BIL!I106</f>
        <v>0</v>
      </c>
      <c r="C81" s="52">
        <f>BIL!J106</f>
        <v>0</v>
      </c>
      <c r="D81" s="52">
        <v>0</v>
      </c>
      <c r="E81" s="52">
        <v>0</v>
      </c>
      <c r="F81" s="49">
        <f t="shared" si="2"/>
        <v>0</v>
      </c>
      <c r="J81" s="47">
        <f t="shared" si="3"/>
        <v>0</v>
      </c>
    </row>
    <row r="82" spans="1:10" ht="12.75">
      <c r="A82" s="47">
        <f>BIL!H107</f>
        <v>81</v>
      </c>
      <c r="B82" s="52">
        <f>BIL!I107</f>
        <v>0</v>
      </c>
      <c r="C82" s="52">
        <f>BIL!J107</f>
        <v>2155</v>
      </c>
      <c r="D82" s="52">
        <v>0</v>
      </c>
      <c r="E82" s="52">
        <v>0</v>
      </c>
      <c r="F82" s="49">
        <f t="shared" si="2"/>
        <v>3491.1000000000004</v>
      </c>
      <c r="J82" s="47">
        <f t="shared" si="3"/>
        <v>0</v>
      </c>
    </row>
    <row r="83" spans="1:10" ht="12.75">
      <c r="A83" s="47">
        <f>BIL!H108</f>
        <v>82</v>
      </c>
      <c r="B83" s="52">
        <f>BIL!I108</f>
        <v>0</v>
      </c>
      <c r="C83" s="52">
        <f>BIL!J108</f>
        <v>0</v>
      </c>
      <c r="D83" s="52">
        <v>0</v>
      </c>
      <c r="E83" s="52">
        <v>0</v>
      </c>
      <c r="F83" s="49">
        <f t="shared" si="2"/>
        <v>0</v>
      </c>
      <c r="J83" s="47">
        <f t="shared" si="3"/>
        <v>0</v>
      </c>
    </row>
    <row r="84" spans="1:10" ht="12.75">
      <c r="A84" s="47">
        <f>BIL!H109</f>
        <v>83</v>
      </c>
      <c r="B84" s="52">
        <f>BIL!I109</f>
        <v>431455</v>
      </c>
      <c r="C84" s="52">
        <f>BIL!J109</f>
        <v>449291</v>
      </c>
      <c r="D84" s="52">
        <v>0</v>
      </c>
      <c r="E84" s="52">
        <v>0</v>
      </c>
      <c r="F84" s="49">
        <f t="shared" si="2"/>
        <v>1103930.71</v>
      </c>
      <c r="J84" s="47">
        <f t="shared" si="3"/>
        <v>0</v>
      </c>
    </row>
    <row r="85" spans="1:10" ht="12.75">
      <c r="A85" s="47">
        <f>BIL!H110</f>
        <v>84</v>
      </c>
      <c r="B85" s="52">
        <f>BIL!I110</f>
        <v>430000</v>
      </c>
      <c r="C85" s="52">
        <f>BIL!J110</f>
        <v>447835</v>
      </c>
      <c r="D85" s="52">
        <v>0</v>
      </c>
      <c r="E85" s="52">
        <v>0</v>
      </c>
      <c r="F85" s="49">
        <f t="shared" si="2"/>
        <v>1113562.7999999998</v>
      </c>
      <c r="J85" s="47">
        <f t="shared" si="3"/>
        <v>0</v>
      </c>
    </row>
    <row r="86" spans="1:10" ht="12.75">
      <c r="A86" s="47">
        <f>BIL!H111</f>
        <v>85</v>
      </c>
      <c r="B86" s="52">
        <f>BIL!I111</f>
        <v>430000</v>
      </c>
      <c r="C86" s="52">
        <f>BIL!J111</f>
        <v>447835</v>
      </c>
      <c r="D86" s="52">
        <v>0</v>
      </c>
      <c r="E86" s="52">
        <v>0</v>
      </c>
      <c r="F86" s="49">
        <f t="shared" si="2"/>
        <v>1126819.5</v>
      </c>
      <c r="J86" s="47">
        <f t="shared" si="3"/>
        <v>0</v>
      </c>
    </row>
    <row r="87" spans="1:10" ht="12.75">
      <c r="A87" s="47">
        <f>BIL!H112</f>
        <v>86</v>
      </c>
      <c r="B87" s="52">
        <f>BIL!I112</f>
        <v>0</v>
      </c>
      <c r="C87" s="52">
        <f>BIL!J112</f>
        <v>0</v>
      </c>
      <c r="D87" s="52">
        <v>0</v>
      </c>
      <c r="E87" s="52">
        <v>0</v>
      </c>
      <c r="F87" s="49">
        <f t="shared" si="2"/>
        <v>0</v>
      </c>
      <c r="J87" s="47">
        <f t="shared" si="3"/>
        <v>0</v>
      </c>
    </row>
    <row r="88" spans="1:10" ht="12.75">
      <c r="A88" s="47">
        <f>BIL!H113</f>
        <v>87</v>
      </c>
      <c r="B88" s="52">
        <f>BIL!I113</f>
        <v>0</v>
      </c>
      <c r="C88" s="52">
        <f>BIL!J113</f>
        <v>0</v>
      </c>
      <c r="D88" s="52">
        <v>0</v>
      </c>
      <c r="E88" s="52">
        <v>0</v>
      </c>
      <c r="F88" s="49">
        <f t="shared" si="2"/>
        <v>0</v>
      </c>
      <c r="J88" s="47">
        <f t="shared" si="3"/>
        <v>0</v>
      </c>
    </row>
    <row r="89" spans="1:10" ht="12.75">
      <c r="A89" s="47">
        <f>BIL!H114</f>
        <v>88</v>
      </c>
      <c r="B89" s="52">
        <f>BIL!I114</f>
        <v>0</v>
      </c>
      <c r="C89" s="52">
        <f>BIL!J114</f>
        <v>0</v>
      </c>
      <c r="D89" s="52">
        <v>0</v>
      </c>
      <c r="E89" s="52">
        <v>0</v>
      </c>
      <c r="F89" s="49">
        <f t="shared" si="2"/>
        <v>0</v>
      </c>
      <c r="J89" s="47">
        <f t="shared" si="3"/>
        <v>0</v>
      </c>
    </row>
    <row r="90" spans="1:10" ht="12.75">
      <c r="A90" s="47">
        <f>BIL!H115</f>
        <v>89</v>
      </c>
      <c r="B90" s="52">
        <f>BIL!I115</f>
        <v>0</v>
      </c>
      <c r="C90" s="52">
        <f>BIL!J115</f>
        <v>0</v>
      </c>
      <c r="D90" s="52">
        <v>0</v>
      </c>
      <c r="E90" s="52">
        <v>0</v>
      </c>
      <c r="F90" s="49">
        <f t="shared" si="2"/>
        <v>0</v>
      </c>
      <c r="J90" s="47">
        <f t="shared" si="3"/>
        <v>0</v>
      </c>
    </row>
    <row r="91" spans="1:10" ht="12.75">
      <c r="A91" s="47">
        <f>BIL!H116</f>
        <v>90</v>
      </c>
      <c r="B91" s="52">
        <f>BIL!I116</f>
        <v>0</v>
      </c>
      <c r="C91" s="52">
        <f>BIL!J116</f>
        <v>0</v>
      </c>
      <c r="D91" s="52">
        <v>0</v>
      </c>
      <c r="E91" s="52">
        <v>0</v>
      </c>
      <c r="F91" s="49">
        <f t="shared" si="2"/>
        <v>0</v>
      </c>
      <c r="J91" s="47">
        <f t="shared" si="3"/>
        <v>0</v>
      </c>
    </row>
    <row r="92" spans="1:10" ht="12.75">
      <c r="A92" s="47">
        <f>BIL!H117</f>
        <v>91</v>
      </c>
      <c r="B92" s="52">
        <f>BIL!I117</f>
        <v>0</v>
      </c>
      <c r="C92" s="52">
        <f>BIL!J117</f>
        <v>0</v>
      </c>
      <c r="D92" s="52">
        <v>0</v>
      </c>
      <c r="E92" s="52">
        <v>0</v>
      </c>
      <c r="F92" s="49">
        <f t="shared" si="2"/>
        <v>0</v>
      </c>
      <c r="J92" s="47">
        <f t="shared" si="3"/>
        <v>0</v>
      </c>
    </row>
    <row r="93" spans="1:10" ht="12.75">
      <c r="A93" s="47">
        <f>BIL!H118</f>
        <v>92</v>
      </c>
      <c r="B93" s="52">
        <f>BIL!I118</f>
        <v>0</v>
      </c>
      <c r="C93" s="52">
        <f>BIL!J118</f>
        <v>0</v>
      </c>
      <c r="D93" s="52">
        <v>0</v>
      </c>
      <c r="E93" s="52">
        <v>0</v>
      </c>
      <c r="F93" s="49">
        <f t="shared" si="2"/>
        <v>0</v>
      </c>
      <c r="J93" s="47">
        <f t="shared" si="3"/>
        <v>0</v>
      </c>
    </row>
    <row r="94" spans="1:10" ht="12.75">
      <c r="A94" s="47">
        <f>BIL!H119</f>
        <v>93</v>
      </c>
      <c r="B94" s="52">
        <f>BIL!I119</f>
        <v>0</v>
      </c>
      <c r="C94" s="52">
        <f>BIL!J119</f>
        <v>0</v>
      </c>
      <c r="D94" s="52">
        <v>0</v>
      </c>
      <c r="E94" s="52">
        <v>0</v>
      </c>
      <c r="F94" s="49">
        <f t="shared" si="2"/>
        <v>0</v>
      </c>
      <c r="J94" s="47">
        <f t="shared" si="3"/>
        <v>0</v>
      </c>
    </row>
    <row r="95" spans="1:10" ht="12.75">
      <c r="A95" s="47">
        <f>BIL!H120</f>
        <v>94</v>
      </c>
      <c r="B95" s="52">
        <f>BIL!I120</f>
        <v>0</v>
      </c>
      <c r="C95" s="52">
        <f>BIL!J120</f>
        <v>0</v>
      </c>
      <c r="D95" s="52">
        <v>0</v>
      </c>
      <c r="E95" s="52">
        <v>0</v>
      </c>
      <c r="F95" s="49">
        <f t="shared" si="2"/>
        <v>0</v>
      </c>
      <c r="J95" s="47">
        <f t="shared" si="3"/>
        <v>0</v>
      </c>
    </row>
    <row r="96" spans="1:10" ht="12.75">
      <c r="A96" s="47">
        <f>BIL!H121</f>
        <v>95</v>
      </c>
      <c r="B96" s="52">
        <f>BIL!I121</f>
        <v>1455</v>
      </c>
      <c r="C96" s="52">
        <f>BIL!J121</f>
        <v>1456</v>
      </c>
      <c r="D96" s="52">
        <v>0</v>
      </c>
      <c r="E96" s="52">
        <v>0</v>
      </c>
      <c r="F96" s="49">
        <f t="shared" si="2"/>
        <v>4148.65</v>
      </c>
      <c r="J96" s="47">
        <f t="shared" si="3"/>
        <v>0</v>
      </c>
    </row>
    <row r="97" spans="1:10" ht="12.75">
      <c r="A97" s="47">
        <f>BIL!H122</f>
        <v>96</v>
      </c>
      <c r="B97" s="52">
        <f>BIL!I122</f>
        <v>0</v>
      </c>
      <c r="C97" s="52">
        <f>BIL!J122</f>
        <v>0</v>
      </c>
      <c r="D97" s="52">
        <v>0</v>
      </c>
      <c r="E97" s="52">
        <v>0</v>
      </c>
      <c r="F97" s="49">
        <f t="shared" si="2"/>
        <v>0</v>
      </c>
      <c r="J97" s="47">
        <f t="shared" si="3"/>
        <v>0</v>
      </c>
    </row>
    <row r="98" spans="1:10" ht="12.75">
      <c r="A98" s="47">
        <f>BIL!H123</f>
        <v>97</v>
      </c>
      <c r="B98" s="52">
        <f>BIL!I123</f>
        <v>0</v>
      </c>
      <c r="C98" s="52">
        <f>BIL!J123</f>
        <v>0</v>
      </c>
      <c r="D98" s="52">
        <v>0</v>
      </c>
      <c r="E98" s="52">
        <v>0</v>
      </c>
      <c r="F98" s="49">
        <f t="shared" si="2"/>
        <v>0</v>
      </c>
      <c r="J98" s="47">
        <f t="shared" si="3"/>
        <v>0</v>
      </c>
    </row>
    <row r="99" spans="1:10" ht="12.75">
      <c r="A99" s="47">
        <f>BIL!H124</f>
        <v>98</v>
      </c>
      <c r="B99" s="52">
        <f>BIL!I124</f>
        <v>1455</v>
      </c>
      <c r="C99" s="52">
        <f>BIL!J124</f>
        <v>1456</v>
      </c>
      <c r="D99" s="52">
        <v>0</v>
      </c>
      <c r="E99" s="52">
        <v>0</v>
      </c>
      <c r="F99" s="49">
        <f t="shared" si="2"/>
        <v>4279.66</v>
      </c>
      <c r="J99" s="47">
        <f t="shared" si="3"/>
        <v>0</v>
      </c>
    </row>
    <row r="100" spans="1:10" ht="12.75">
      <c r="A100" s="47">
        <f>BIL!H125</f>
        <v>99</v>
      </c>
      <c r="B100" s="52">
        <f>BIL!I125</f>
        <v>0</v>
      </c>
      <c r="C100" s="52">
        <f>BIL!J125</f>
        <v>0</v>
      </c>
      <c r="D100" s="52">
        <v>0</v>
      </c>
      <c r="E100" s="52">
        <v>0</v>
      </c>
      <c r="F100" s="49">
        <f t="shared" si="2"/>
        <v>0</v>
      </c>
      <c r="J100" s="47">
        <f t="shared" si="3"/>
        <v>0</v>
      </c>
    </row>
    <row r="101" spans="1:10" ht="12.75">
      <c r="A101" s="47">
        <f>BIL!H126</f>
        <v>100</v>
      </c>
      <c r="B101" s="52">
        <f>BIL!I126</f>
        <v>0</v>
      </c>
      <c r="C101" s="52">
        <f>BIL!J126</f>
        <v>12000</v>
      </c>
      <c r="D101" s="52">
        <v>0</v>
      </c>
      <c r="E101" s="52">
        <v>0</v>
      </c>
      <c r="F101" s="49">
        <f t="shared" si="2"/>
        <v>24000</v>
      </c>
      <c r="J101" s="47">
        <f t="shared" si="3"/>
        <v>0</v>
      </c>
    </row>
    <row r="102" spans="1:10" ht="12.75">
      <c r="A102" s="47">
        <f>BIL!H127</f>
        <v>101</v>
      </c>
      <c r="B102" s="52">
        <f>BIL!I127</f>
        <v>0</v>
      </c>
      <c r="C102" s="52">
        <f>BIL!J127</f>
        <v>0</v>
      </c>
      <c r="D102" s="52">
        <v>0</v>
      </c>
      <c r="E102" s="52">
        <v>0</v>
      </c>
      <c r="F102" s="49">
        <f t="shared" si="2"/>
        <v>0</v>
      </c>
      <c r="J102" s="47">
        <f t="shared" si="3"/>
        <v>0</v>
      </c>
    </row>
    <row r="103" spans="1:10" ht="12.75">
      <c r="A103" s="47">
        <f>BIL!H128</f>
        <v>102</v>
      </c>
      <c r="B103" s="52">
        <f>BIL!I128</f>
        <v>0</v>
      </c>
      <c r="C103" s="52">
        <f>BIL!J128</f>
        <v>12000</v>
      </c>
      <c r="D103" s="52">
        <v>0</v>
      </c>
      <c r="E103" s="52">
        <v>0</v>
      </c>
      <c r="F103" s="49">
        <f t="shared" si="2"/>
        <v>24480</v>
      </c>
      <c r="J103" s="47">
        <f t="shared" si="3"/>
        <v>0</v>
      </c>
    </row>
    <row r="104" spans="1:10" ht="12.75">
      <c r="A104" s="47">
        <f>BIL!H129</f>
        <v>103</v>
      </c>
      <c r="B104" s="52">
        <f>BIL!I129</f>
        <v>0</v>
      </c>
      <c r="C104" s="52">
        <f>BIL!J129</f>
        <v>0</v>
      </c>
      <c r="D104" s="52">
        <v>0</v>
      </c>
      <c r="E104" s="52">
        <v>0</v>
      </c>
      <c r="F104" s="49">
        <f t="shared" si="2"/>
        <v>0</v>
      </c>
      <c r="J104" s="47">
        <f t="shared" si="3"/>
        <v>0</v>
      </c>
    </row>
    <row r="105" spans="1:10" ht="12.75">
      <c r="A105" s="47">
        <f>BIL!H130</f>
        <v>104</v>
      </c>
      <c r="B105" s="52">
        <f>BIL!I130</f>
        <v>0</v>
      </c>
      <c r="C105" s="52">
        <f>BIL!J130</f>
        <v>0</v>
      </c>
      <c r="D105" s="52">
        <v>0</v>
      </c>
      <c r="E105" s="52">
        <v>0</v>
      </c>
      <c r="F105" s="49">
        <f t="shared" si="2"/>
        <v>0</v>
      </c>
      <c r="J105" s="47">
        <f t="shared" si="3"/>
        <v>0</v>
      </c>
    </row>
    <row r="106" spans="1:10" ht="12.75">
      <c r="A106" s="47">
        <f>BIL!H131</f>
        <v>105</v>
      </c>
      <c r="B106" s="52">
        <f>BIL!I131</f>
        <v>0</v>
      </c>
      <c r="C106" s="52">
        <f>BIL!J131</f>
        <v>0</v>
      </c>
      <c r="D106" s="52">
        <v>0</v>
      </c>
      <c r="E106" s="52">
        <v>0</v>
      </c>
      <c r="F106" s="49">
        <f t="shared" si="2"/>
        <v>0</v>
      </c>
      <c r="J106" s="47">
        <f t="shared" si="3"/>
        <v>0</v>
      </c>
    </row>
    <row r="107" spans="1:10" ht="12.75">
      <c r="A107" s="47">
        <f>BIL!H132</f>
        <v>106</v>
      </c>
      <c r="B107" s="52">
        <f>BIL!I132</f>
        <v>0</v>
      </c>
      <c r="C107" s="52">
        <f>BIL!J132</f>
        <v>0</v>
      </c>
      <c r="D107" s="52">
        <v>0</v>
      </c>
      <c r="E107" s="52">
        <v>0</v>
      </c>
      <c r="F107" s="49">
        <f t="shared" si="2"/>
        <v>0</v>
      </c>
      <c r="J107" s="47">
        <f t="shared" si="3"/>
        <v>0</v>
      </c>
    </row>
    <row r="108" spans="1:10" ht="12.75">
      <c r="A108" s="47">
        <f>BIL!H133</f>
        <v>107</v>
      </c>
      <c r="B108" s="52">
        <f>BIL!I133</f>
        <v>0</v>
      </c>
      <c r="C108" s="52">
        <f>BIL!J133</f>
        <v>0</v>
      </c>
      <c r="D108" s="52">
        <v>0</v>
      </c>
      <c r="E108" s="52">
        <v>0</v>
      </c>
      <c r="F108" s="49">
        <f t="shared" si="2"/>
        <v>0</v>
      </c>
      <c r="J108" s="47">
        <f t="shared" si="3"/>
        <v>0</v>
      </c>
    </row>
    <row r="109" spans="1:10" ht="12.75">
      <c r="A109" s="47">
        <f>BIL!H134</f>
        <v>108</v>
      </c>
      <c r="B109" s="52">
        <f>BIL!I134</f>
        <v>0</v>
      </c>
      <c r="C109" s="52">
        <f>BIL!J134</f>
        <v>0</v>
      </c>
      <c r="D109" s="52">
        <v>0</v>
      </c>
      <c r="E109" s="52">
        <v>0</v>
      </c>
      <c r="F109" s="49">
        <f t="shared" si="2"/>
        <v>0</v>
      </c>
      <c r="J109" s="47">
        <f t="shared" si="3"/>
        <v>0</v>
      </c>
    </row>
    <row r="110" spans="1:10" ht="12.75">
      <c r="A110" s="47">
        <f>BIL!H135</f>
        <v>109</v>
      </c>
      <c r="B110" s="52">
        <f>BIL!I135</f>
        <v>0</v>
      </c>
      <c r="C110" s="52">
        <f>BIL!J135</f>
        <v>0</v>
      </c>
      <c r="D110" s="52">
        <v>0</v>
      </c>
      <c r="E110" s="52">
        <v>0</v>
      </c>
      <c r="F110" s="49">
        <f t="shared" si="2"/>
        <v>0</v>
      </c>
      <c r="J110" s="47">
        <f t="shared" si="3"/>
        <v>0</v>
      </c>
    </row>
    <row r="111" spans="1:10" ht="12.75">
      <c r="A111" s="47">
        <f>BIL!H136</f>
        <v>110</v>
      </c>
      <c r="B111" s="52">
        <f>BIL!I136</f>
        <v>0</v>
      </c>
      <c r="C111" s="52">
        <f>BIL!J136</f>
        <v>0</v>
      </c>
      <c r="D111" s="52">
        <v>0</v>
      </c>
      <c r="E111" s="52">
        <v>0</v>
      </c>
      <c r="F111" s="49">
        <f t="shared" si="2"/>
        <v>0</v>
      </c>
      <c r="J111" s="47">
        <f t="shared" si="3"/>
        <v>0</v>
      </c>
    </row>
    <row r="112" spans="1:10" ht="12.75">
      <c r="A112" s="47">
        <f>BIL!H137</f>
        <v>111</v>
      </c>
      <c r="B112" s="52">
        <f>BIL!I137</f>
        <v>0</v>
      </c>
      <c r="C112" s="52">
        <f>BIL!J137</f>
        <v>0</v>
      </c>
      <c r="D112" s="52">
        <v>0</v>
      </c>
      <c r="E112" s="52">
        <v>0</v>
      </c>
      <c r="F112" s="49">
        <f t="shared" si="2"/>
        <v>0</v>
      </c>
      <c r="J112" s="47">
        <f t="shared" si="3"/>
        <v>0</v>
      </c>
    </row>
    <row r="113" spans="1:10" ht="12.75">
      <c r="A113" s="47">
        <f>BIL!H138</f>
        <v>112</v>
      </c>
      <c r="B113" s="52">
        <f>BIL!I138</f>
        <v>0</v>
      </c>
      <c r="C113" s="52">
        <f>BIL!J138</f>
        <v>0</v>
      </c>
      <c r="D113" s="52">
        <v>0</v>
      </c>
      <c r="E113" s="52">
        <v>0</v>
      </c>
      <c r="F113" s="49">
        <f aca="true" t="shared" si="4" ref="F113:F140">A113/100*B113+A113/50*C113</f>
        <v>0</v>
      </c>
      <c r="J113" s="47">
        <f t="shared" si="3"/>
        <v>0</v>
      </c>
    </row>
    <row r="114" spans="1:10" ht="12.75">
      <c r="A114" s="47">
        <f>BIL!H139</f>
        <v>113</v>
      </c>
      <c r="B114" s="52">
        <f>BIL!I139</f>
        <v>0</v>
      </c>
      <c r="C114" s="52">
        <f>BIL!J139</f>
        <v>0</v>
      </c>
      <c r="D114" s="52">
        <v>0</v>
      </c>
      <c r="E114" s="52">
        <v>0</v>
      </c>
      <c r="F114" s="49">
        <f t="shared" si="4"/>
        <v>0</v>
      </c>
      <c r="J114" s="47">
        <f t="shared" si="3"/>
        <v>0</v>
      </c>
    </row>
    <row r="115" spans="1:10" ht="12.75">
      <c r="A115" s="47">
        <f>BIL!H140</f>
        <v>114</v>
      </c>
      <c r="B115" s="52">
        <f>BIL!I140</f>
        <v>0</v>
      </c>
      <c r="C115" s="52">
        <f>BIL!J140</f>
        <v>0</v>
      </c>
      <c r="D115" s="52">
        <v>0</v>
      </c>
      <c r="E115" s="52">
        <v>0</v>
      </c>
      <c r="F115" s="49">
        <f t="shared" si="4"/>
        <v>0</v>
      </c>
      <c r="J115" s="47">
        <f t="shared" si="3"/>
        <v>0</v>
      </c>
    </row>
    <row r="116" spans="1:10" ht="12.75">
      <c r="A116" s="47">
        <f>BIL!H141</f>
        <v>115</v>
      </c>
      <c r="B116" s="52">
        <f>BIL!I141</f>
        <v>0</v>
      </c>
      <c r="C116" s="52">
        <f>BIL!J141</f>
        <v>0</v>
      </c>
      <c r="D116" s="52">
        <v>0</v>
      </c>
      <c r="E116" s="52">
        <v>0</v>
      </c>
      <c r="F116" s="49">
        <f t="shared" si="4"/>
        <v>0</v>
      </c>
      <c r="J116" s="47">
        <f t="shared" si="3"/>
        <v>0</v>
      </c>
    </row>
    <row r="117" spans="1:10" ht="12.75">
      <c r="A117" s="47">
        <f>BIL!H142</f>
        <v>116</v>
      </c>
      <c r="B117" s="52">
        <f>BIL!I142</f>
        <v>0</v>
      </c>
      <c r="C117" s="52">
        <f>BIL!J142</f>
        <v>0</v>
      </c>
      <c r="D117" s="52">
        <v>0</v>
      </c>
      <c r="E117" s="52">
        <v>0</v>
      </c>
      <c r="F117" s="49">
        <f t="shared" si="4"/>
        <v>0</v>
      </c>
      <c r="J117" s="47">
        <f t="shared" si="3"/>
        <v>0</v>
      </c>
    </row>
    <row r="118" spans="1:10" ht="12.75">
      <c r="A118" s="47">
        <f>BIL!H143</f>
        <v>117</v>
      </c>
      <c r="B118" s="52">
        <f>BIL!I143</f>
        <v>0</v>
      </c>
      <c r="C118" s="52">
        <f>BIL!J143</f>
        <v>0</v>
      </c>
      <c r="D118" s="52">
        <v>0</v>
      </c>
      <c r="E118" s="52">
        <v>0</v>
      </c>
      <c r="F118" s="49">
        <f t="shared" si="4"/>
        <v>0</v>
      </c>
      <c r="J118" s="47">
        <f t="shared" si="3"/>
        <v>0</v>
      </c>
    </row>
    <row r="119" spans="1:10" ht="12.75">
      <c r="A119" s="47">
        <f>BIL!H144</f>
        <v>118</v>
      </c>
      <c r="B119" s="52">
        <f>BIL!I144</f>
        <v>0</v>
      </c>
      <c r="C119" s="52">
        <f>BIL!J144</f>
        <v>0</v>
      </c>
      <c r="D119" s="52">
        <v>0</v>
      </c>
      <c r="E119" s="52">
        <v>0</v>
      </c>
      <c r="F119" s="49">
        <f t="shared" si="4"/>
        <v>0</v>
      </c>
      <c r="J119" s="47">
        <f t="shared" si="3"/>
        <v>0</v>
      </c>
    </row>
    <row r="120" spans="1:10" ht="12.75">
      <c r="A120" s="47">
        <f>BIL!H145</f>
        <v>119</v>
      </c>
      <c r="B120" s="52">
        <f>BIL!I145</f>
        <v>0</v>
      </c>
      <c r="C120" s="52">
        <f>BIL!J145</f>
        <v>0</v>
      </c>
      <c r="D120" s="52">
        <v>0</v>
      </c>
      <c r="E120" s="52">
        <v>0</v>
      </c>
      <c r="F120" s="49">
        <f t="shared" si="4"/>
        <v>0</v>
      </c>
      <c r="J120" s="47">
        <f t="shared" si="3"/>
        <v>0</v>
      </c>
    </row>
    <row r="121" spans="1:10" ht="12.75">
      <c r="A121" s="47">
        <f>BIL!H146</f>
        <v>120</v>
      </c>
      <c r="B121" s="52">
        <f>BIL!I146</f>
        <v>0</v>
      </c>
      <c r="C121" s="52">
        <f>BIL!J146</f>
        <v>0</v>
      </c>
      <c r="D121" s="52">
        <v>0</v>
      </c>
      <c r="E121" s="52">
        <v>0</v>
      </c>
      <c r="F121" s="49">
        <f t="shared" si="4"/>
        <v>0</v>
      </c>
      <c r="J121" s="47">
        <f t="shared" si="3"/>
        <v>0</v>
      </c>
    </row>
    <row r="122" spans="1:10" ht="12.75">
      <c r="A122" s="47">
        <f>BIL!H147</f>
        <v>121</v>
      </c>
      <c r="B122" s="52">
        <f>BIL!I147</f>
        <v>0</v>
      </c>
      <c r="C122" s="52">
        <f>BIL!J147</f>
        <v>0</v>
      </c>
      <c r="D122" s="52">
        <v>0</v>
      </c>
      <c r="E122" s="52">
        <v>0</v>
      </c>
      <c r="F122" s="49">
        <f t="shared" si="4"/>
        <v>0</v>
      </c>
      <c r="J122" s="47">
        <f t="shared" si="3"/>
        <v>0</v>
      </c>
    </row>
    <row r="123" spans="1:10" ht="12.75">
      <c r="A123" s="47">
        <f>BIL!H148</f>
        <v>122</v>
      </c>
      <c r="B123" s="52">
        <f>BIL!I148</f>
        <v>0</v>
      </c>
      <c r="C123" s="52">
        <f>BIL!J148</f>
        <v>0</v>
      </c>
      <c r="D123" s="52">
        <v>0</v>
      </c>
      <c r="E123" s="52">
        <v>0</v>
      </c>
      <c r="F123" s="49">
        <f t="shared" si="4"/>
        <v>0</v>
      </c>
      <c r="J123" s="47">
        <f t="shared" si="3"/>
        <v>0</v>
      </c>
    </row>
    <row r="124" spans="1:10" ht="12.75">
      <c r="A124" s="47">
        <f>BIL!H149</f>
        <v>123</v>
      </c>
      <c r="B124" s="52">
        <f>BIL!I149</f>
        <v>0</v>
      </c>
      <c r="C124" s="52">
        <f>BIL!J149</f>
        <v>0</v>
      </c>
      <c r="D124" s="52">
        <v>0</v>
      </c>
      <c r="E124" s="52">
        <v>0</v>
      </c>
      <c r="F124" s="49">
        <f t="shared" si="4"/>
        <v>0</v>
      </c>
      <c r="J124" s="47">
        <f t="shared" si="3"/>
        <v>0</v>
      </c>
    </row>
    <row r="125" spans="1:10" ht="12.75">
      <c r="A125" s="47">
        <f>BIL!H150</f>
        <v>124</v>
      </c>
      <c r="B125" s="52">
        <f>BIL!I150</f>
        <v>0</v>
      </c>
      <c r="C125" s="52">
        <f>BIL!J150</f>
        <v>0</v>
      </c>
      <c r="D125" s="52">
        <v>0</v>
      </c>
      <c r="E125" s="52">
        <v>0</v>
      </c>
      <c r="F125" s="49">
        <f t="shared" si="4"/>
        <v>0</v>
      </c>
      <c r="J125" s="47">
        <f t="shared" si="3"/>
        <v>0</v>
      </c>
    </row>
    <row r="126" spans="1:10" ht="12.75">
      <c r="A126" s="47">
        <f>BIL!H151</f>
        <v>125</v>
      </c>
      <c r="B126" s="52">
        <f>BIL!I151</f>
        <v>0</v>
      </c>
      <c r="C126" s="52">
        <f>BIL!J151</f>
        <v>0</v>
      </c>
      <c r="D126" s="52">
        <v>0</v>
      </c>
      <c r="E126" s="52">
        <v>0</v>
      </c>
      <c r="F126" s="49">
        <f t="shared" si="4"/>
        <v>0</v>
      </c>
      <c r="J126" s="47">
        <f t="shared" si="3"/>
        <v>0</v>
      </c>
    </row>
    <row r="127" spans="1:10" ht="12.75">
      <c r="A127" s="47">
        <f>BIL!H152</f>
        <v>126</v>
      </c>
      <c r="B127" s="52">
        <f>BIL!I152</f>
        <v>0</v>
      </c>
      <c r="C127" s="52">
        <f>BIL!J152</f>
        <v>0</v>
      </c>
      <c r="D127" s="52">
        <v>0</v>
      </c>
      <c r="E127" s="52">
        <v>0</v>
      </c>
      <c r="F127" s="49">
        <f t="shared" si="4"/>
        <v>0</v>
      </c>
      <c r="J127" s="47">
        <f t="shared" si="3"/>
        <v>0</v>
      </c>
    </row>
    <row r="128" spans="1:10" ht="12.75">
      <c r="A128" s="47">
        <f>BIL!H153</f>
        <v>127</v>
      </c>
      <c r="B128" s="52">
        <f>BIL!I153</f>
        <v>0</v>
      </c>
      <c r="C128" s="52">
        <f>BIL!J153</f>
        <v>0</v>
      </c>
      <c r="D128" s="52">
        <v>0</v>
      </c>
      <c r="E128" s="52">
        <v>0</v>
      </c>
      <c r="F128" s="49">
        <f t="shared" si="4"/>
        <v>0</v>
      </c>
      <c r="J128" s="47">
        <f t="shared" si="3"/>
        <v>0</v>
      </c>
    </row>
    <row r="129" spans="1:10" ht="12.75">
      <c r="A129" s="47">
        <f>BIL!H154</f>
        <v>128</v>
      </c>
      <c r="B129" s="52">
        <f>BIL!I154</f>
        <v>0</v>
      </c>
      <c r="C129" s="52">
        <f>BIL!J154</f>
        <v>0</v>
      </c>
      <c r="D129" s="52">
        <v>0</v>
      </c>
      <c r="E129" s="52">
        <v>0</v>
      </c>
      <c r="F129" s="49">
        <f t="shared" si="4"/>
        <v>0</v>
      </c>
      <c r="J129" s="47">
        <f t="shared" si="3"/>
        <v>0</v>
      </c>
    </row>
    <row r="130" spans="1:10" ht="12.75">
      <c r="A130" s="47">
        <f>BIL!H155</f>
        <v>129</v>
      </c>
      <c r="B130" s="52">
        <f>BIL!I155</f>
        <v>0</v>
      </c>
      <c r="C130" s="52">
        <f>BIL!J155</f>
        <v>0</v>
      </c>
      <c r="D130" s="52">
        <v>0</v>
      </c>
      <c r="E130" s="52">
        <v>0</v>
      </c>
      <c r="F130" s="49">
        <f t="shared" si="4"/>
        <v>0</v>
      </c>
      <c r="J130" s="47">
        <f aca="true" t="shared" si="5" ref="J130:J193">ABS(B130-ROUND(B130,0))+ABS(C130-ROUND(C130,0))</f>
        <v>0</v>
      </c>
    </row>
    <row r="131" spans="1:10" ht="12.75">
      <c r="A131" s="47">
        <f>BIL!H156</f>
        <v>130</v>
      </c>
      <c r="B131" s="52">
        <f>BIL!I156</f>
        <v>0</v>
      </c>
      <c r="C131" s="52">
        <f>BIL!J156</f>
        <v>0</v>
      </c>
      <c r="D131" s="52">
        <v>0</v>
      </c>
      <c r="E131" s="52">
        <v>0</v>
      </c>
      <c r="F131" s="49">
        <f t="shared" si="4"/>
        <v>0</v>
      </c>
      <c r="J131" s="47">
        <f t="shared" si="5"/>
        <v>0</v>
      </c>
    </row>
    <row r="132" spans="1:10" ht="12.75">
      <c r="A132" s="47">
        <f>BIL!H157</f>
        <v>131</v>
      </c>
      <c r="B132" s="52">
        <f>BIL!I157</f>
        <v>0</v>
      </c>
      <c r="C132" s="52">
        <f>BIL!J157</f>
        <v>0</v>
      </c>
      <c r="D132" s="52">
        <v>0</v>
      </c>
      <c r="E132" s="52">
        <v>0</v>
      </c>
      <c r="F132" s="49">
        <f t="shared" si="4"/>
        <v>0</v>
      </c>
      <c r="J132" s="47">
        <f t="shared" si="5"/>
        <v>0</v>
      </c>
    </row>
    <row r="133" spans="1:10" ht="12.75">
      <c r="A133" s="47">
        <f>BIL!H158</f>
        <v>132</v>
      </c>
      <c r="B133" s="52">
        <f>BIL!I158</f>
        <v>0</v>
      </c>
      <c r="C133" s="52">
        <f>BIL!J158</f>
        <v>0</v>
      </c>
      <c r="D133" s="52">
        <v>0</v>
      </c>
      <c r="E133" s="52">
        <v>0</v>
      </c>
      <c r="F133" s="49">
        <f t="shared" si="4"/>
        <v>0</v>
      </c>
      <c r="J133" s="47">
        <f t="shared" si="5"/>
        <v>0</v>
      </c>
    </row>
    <row r="134" spans="1:10" ht="12.75">
      <c r="A134" s="47">
        <f>BIL!H159</f>
        <v>133</v>
      </c>
      <c r="B134" s="52">
        <f>BIL!I159</f>
        <v>18140</v>
      </c>
      <c r="C134" s="52">
        <f>BIL!J159</f>
        <v>19300</v>
      </c>
      <c r="D134" s="52">
        <v>0</v>
      </c>
      <c r="E134" s="52">
        <v>0</v>
      </c>
      <c r="F134" s="49">
        <f t="shared" si="4"/>
        <v>75464.2</v>
      </c>
      <c r="J134" s="47">
        <f t="shared" si="5"/>
        <v>0</v>
      </c>
    </row>
    <row r="135" spans="1:10" ht="12.75">
      <c r="A135" s="47">
        <f>BIL!H160</f>
        <v>134</v>
      </c>
      <c r="B135" s="52">
        <f>BIL!I160</f>
        <v>40</v>
      </c>
      <c r="C135" s="52">
        <f>BIL!J160</f>
        <v>0</v>
      </c>
      <c r="D135" s="52">
        <v>0</v>
      </c>
      <c r="E135" s="52">
        <v>0</v>
      </c>
      <c r="F135" s="49">
        <f t="shared" si="4"/>
        <v>53.6</v>
      </c>
      <c r="J135" s="47">
        <f t="shared" si="5"/>
        <v>0</v>
      </c>
    </row>
    <row r="136" spans="1:10" ht="12.75">
      <c r="A136" s="47">
        <f>BIL!H161</f>
        <v>135</v>
      </c>
      <c r="B136" s="52">
        <f>BIL!I161</f>
        <v>18100</v>
      </c>
      <c r="C136" s="52">
        <f>BIL!J161</f>
        <v>19300</v>
      </c>
      <c r="D136" s="52">
        <v>0</v>
      </c>
      <c r="E136" s="52">
        <v>0</v>
      </c>
      <c r="F136" s="49">
        <f t="shared" si="4"/>
        <v>76545</v>
      </c>
      <c r="J136" s="47">
        <f t="shared" si="5"/>
        <v>0</v>
      </c>
    </row>
    <row r="137" spans="1:10" ht="12.75">
      <c r="A137" s="47">
        <f>BIL!H162</f>
        <v>136</v>
      </c>
      <c r="B137" s="52">
        <f>BIL!I162</f>
        <v>0</v>
      </c>
      <c r="C137" s="52">
        <f>BIL!J162</f>
        <v>0</v>
      </c>
      <c r="D137" s="52">
        <v>0</v>
      </c>
      <c r="E137" s="52">
        <v>0</v>
      </c>
      <c r="F137" s="49">
        <f t="shared" si="4"/>
        <v>0</v>
      </c>
      <c r="J137" s="47">
        <f t="shared" si="5"/>
        <v>0</v>
      </c>
    </row>
    <row r="138" spans="1:10" ht="12.75">
      <c r="A138" s="47">
        <f>BIL!H163</f>
        <v>137</v>
      </c>
      <c r="B138" s="52">
        <f>BIL!I163</f>
        <v>0</v>
      </c>
      <c r="C138" s="52">
        <f>BIL!J163</f>
        <v>0</v>
      </c>
      <c r="D138" s="52">
        <v>0</v>
      </c>
      <c r="E138" s="52">
        <v>0</v>
      </c>
      <c r="F138" s="49">
        <f t="shared" si="4"/>
        <v>0</v>
      </c>
      <c r="J138" s="47">
        <f t="shared" si="5"/>
        <v>0</v>
      </c>
    </row>
    <row r="139" spans="1:10" ht="12.75">
      <c r="A139" s="47">
        <f>BIL!H164</f>
        <v>138</v>
      </c>
      <c r="B139" s="52">
        <f>BIL!I164</f>
        <v>0</v>
      </c>
      <c r="C139" s="52">
        <f>BIL!J164</f>
        <v>0</v>
      </c>
      <c r="D139" s="52">
        <v>0</v>
      </c>
      <c r="E139" s="52">
        <v>0</v>
      </c>
      <c r="F139" s="49">
        <f t="shared" si="4"/>
        <v>0</v>
      </c>
      <c r="J139" s="47">
        <f t="shared" si="5"/>
        <v>0</v>
      </c>
    </row>
    <row r="140" spans="1:10" ht="12.75">
      <c r="A140" s="47">
        <f>BIL!H165</f>
        <v>139</v>
      </c>
      <c r="B140" s="52">
        <f>BIL!I165</f>
        <v>0</v>
      </c>
      <c r="C140" s="52">
        <f>BIL!J165</f>
        <v>0</v>
      </c>
      <c r="D140" s="52">
        <v>0</v>
      </c>
      <c r="E140" s="52">
        <v>0</v>
      </c>
      <c r="F140" s="49">
        <f t="shared" si="4"/>
        <v>0</v>
      </c>
      <c r="J140" s="47">
        <f t="shared" si="5"/>
        <v>0</v>
      </c>
    </row>
    <row r="141" spans="1:10" ht="12.75">
      <c r="A141" s="47">
        <f>BIL!H166</f>
        <v>140</v>
      </c>
      <c r="B141" s="52">
        <f>BIL!I166</f>
        <v>0</v>
      </c>
      <c r="C141" s="52">
        <f>BIL!J166</f>
        <v>0</v>
      </c>
      <c r="D141" s="52">
        <v>0</v>
      </c>
      <c r="E141" s="52">
        <v>0</v>
      </c>
      <c r="F141" s="49">
        <f aca="true" t="shared" si="6" ref="F141:F146">A141/100*B141+A141/50*C141</f>
        <v>0</v>
      </c>
      <c r="J141" s="47">
        <f t="shared" si="5"/>
        <v>0</v>
      </c>
    </row>
    <row r="142" spans="1:10" ht="12.75">
      <c r="A142" s="47">
        <f>BIL!H167</f>
        <v>141</v>
      </c>
      <c r="B142" s="52">
        <f>BIL!I167</f>
        <v>0</v>
      </c>
      <c r="C142" s="52">
        <f>BIL!J167</f>
        <v>0</v>
      </c>
      <c r="D142" s="52">
        <v>0</v>
      </c>
      <c r="E142" s="52">
        <v>0</v>
      </c>
      <c r="F142" s="49">
        <f t="shared" si="6"/>
        <v>0</v>
      </c>
      <c r="J142" s="47">
        <f t="shared" si="5"/>
        <v>0</v>
      </c>
    </row>
    <row r="143" spans="1:10" ht="12.75">
      <c r="A143" s="47">
        <f>BIL!H168</f>
        <v>142</v>
      </c>
      <c r="B143" s="52">
        <f>BIL!I168</f>
        <v>0</v>
      </c>
      <c r="C143" s="52">
        <f>BIL!J168</f>
        <v>0</v>
      </c>
      <c r="D143" s="52">
        <v>0</v>
      </c>
      <c r="E143" s="52">
        <v>0</v>
      </c>
      <c r="F143" s="49">
        <f t="shared" si="6"/>
        <v>0</v>
      </c>
      <c r="J143" s="47">
        <f t="shared" si="5"/>
        <v>0</v>
      </c>
    </row>
    <row r="144" spans="1:10" ht="12.75">
      <c r="A144" s="47">
        <f>BIL!H169</f>
        <v>143</v>
      </c>
      <c r="B144" s="52">
        <f>BIL!I169</f>
        <v>0</v>
      </c>
      <c r="C144" s="52">
        <f>BIL!J169</f>
        <v>0</v>
      </c>
      <c r="D144" s="52">
        <v>0</v>
      </c>
      <c r="E144" s="52">
        <v>0</v>
      </c>
      <c r="F144" s="49">
        <f t="shared" si="6"/>
        <v>0</v>
      </c>
      <c r="J144" s="47">
        <f t="shared" si="5"/>
        <v>0</v>
      </c>
    </row>
    <row r="145" spans="1:10" ht="12.75">
      <c r="A145" s="56">
        <f>BIL!H170</f>
        <v>144</v>
      </c>
      <c r="B145" s="57">
        <f>BIL!I170</f>
        <v>0</v>
      </c>
      <c r="C145" s="57">
        <f>BIL!J170</f>
        <v>0</v>
      </c>
      <c r="D145" s="57">
        <v>0</v>
      </c>
      <c r="E145" s="57">
        <v>0</v>
      </c>
      <c r="F145" s="58">
        <f t="shared" si="6"/>
        <v>0</v>
      </c>
      <c r="J145" s="47">
        <f t="shared" si="5"/>
        <v>0</v>
      </c>
    </row>
    <row r="146" spans="1:10" ht="12.75">
      <c r="A146" s="47">
        <f>BIL!H172</f>
        <v>145</v>
      </c>
      <c r="B146" s="52">
        <f>BIL!I172</f>
        <v>755384</v>
      </c>
      <c r="C146" s="52">
        <f>BIL!J172</f>
        <v>908948</v>
      </c>
      <c r="D146" s="52">
        <v>0</v>
      </c>
      <c r="E146" s="52">
        <v>0</v>
      </c>
      <c r="F146" s="49">
        <f t="shared" si="6"/>
        <v>3731256</v>
      </c>
      <c r="J146" s="47">
        <f t="shared" si="5"/>
        <v>0</v>
      </c>
    </row>
    <row r="147" spans="1:10" ht="12.75">
      <c r="A147" s="47">
        <f>BIL!H173</f>
        <v>146</v>
      </c>
      <c r="B147" s="52">
        <f>BIL!I173</f>
        <v>749017</v>
      </c>
      <c r="C147" s="52">
        <f>BIL!J173</f>
        <v>870400</v>
      </c>
      <c r="D147" s="52">
        <v>0</v>
      </c>
      <c r="E147" s="52">
        <v>0</v>
      </c>
      <c r="F147" s="49">
        <f>A147/100*B147+A147/50*C147</f>
        <v>3635132.8200000003</v>
      </c>
      <c r="J147" s="47">
        <f t="shared" si="5"/>
        <v>0</v>
      </c>
    </row>
    <row r="148" spans="1:10" ht="12.75">
      <c r="A148" s="47">
        <f>BIL!H174</f>
        <v>147</v>
      </c>
      <c r="B148" s="52">
        <f>BIL!I174</f>
        <v>36008</v>
      </c>
      <c r="C148" s="52">
        <f>BIL!J174</f>
        <v>62050</v>
      </c>
      <c r="D148" s="52">
        <v>0</v>
      </c>
      <c r="E148" s="52">
        <v>0</v>
      </c>
      <c r="F148" s="49">
        <f>A148/100*B148+A148/50*C148</f>
        <v>235358.76</v>
      </c>
      <c r="J148" s="47">
        <f t="shared" si="5"/>
        <v>0</v>
      </c>
    </row>
    <row r="149" spans="1:10" ht="12.75">
      <c r="A149" s="47">
        <f>BIL!H175</f>
        <v>148</v>
      </c>
      <c r="B149" s="52">
        <f>BIL!I175</f>
        <v>24519</v>
      </c>
      <c r="C149" s="52">
        <f>BIL!J175</f>
        <v>39191</v>
      </c>
      <c r="D149" s="52">
        <v>0</v>
      </c>
      <c r="E149" s="52">
        <v>0</v>
      </c>
      <c r="F149" s="49">
        <f aca="true" t="shared" si="7" ref="F149:F201">A149/100*B149+A149/50*C149</f>
        <v>152293.48</v>
      </c>
      <c r="J149" s="47">
        <f t="shared" si="5"/>
        <v>0</v>
      </c>
    </row>
    <row r="150" spans="1:10" ht="12.75">
      <c r="A150" s="47">
        <f>BIL!H176</f>
        <v>149</v>
      </c>
      <c r="B150" s="52">
        <f>BIL!I176</f>
        <v>15968</v>
      </c>
      <c r="C150" s="52">
        <f>BIL!J176</f>
        <v>22171</v>
      </c>
      <c r="D150" s="52">
        <v>0</v>
      </c>
      <c r="E150" s="52">
        <v>0</v>
      </c>
      <c r="F150" s="49">
        <f t="shared" si="7"/>
        <v>89861.9</v>
      </c>
      <c r="J150" s="47">
        <f t="shared" si="5"/>
        <v>0</v>
      </c>
    </row>
    <row r="151" spans="1:10" ht="12.75">
      <c r="A151" s="47">
        <f>BIL!H177</f>
        <v>150</v>
      </c>
      <c r="B151" s="52">
        <f>BIL!I177</f>
        <v>0</v>
      </c>
      <c r="C151" s="52">
        <f>BIL!J177</f>
        <v>0</v>
      </c>
      <c r="D151" s="52">
        <v>0</v>
      </c>
      <c r="E151" s="52">
        <v>0</v>
      </c>
      <c r="F151" s="49">
        <f t="shared" si="7"/>
        <v>0</v>
      </c>
      <c r="J151" s="47">
        <f t="shared" si="5"/>
        <v>0</v>
      </c>
    </row>
    <row r="152" spans="1:10" ht="12.75">
      <c r="A152" s="47">
        <f>BIL!H178</f>
        <v>151</v>
      </c>
      <c r="B152" s="52">
        <f>BIL!I178</f>
        <v>0</v>
      </c>
      <c r="C152" s="52">
        <f>BIL!J178</f>
        <v>0</v>
      </c>
      <c r="D152" s="52">
        <v>0</v>
      </c>
      <c r="E152" s="52">
        <v>0</v>
      </c>
      <c r="F152" s="49">
        <f t="shared" si="7"/>
        <v>0</v>
      </c>
      <c r="J152" s="47">
        <f t="shared" si="5"/>
        <v>0</v>
      </c>
    </row>
    <row r="153" spans="1:10" ht="12.75">
      <c r="A153" s="47">
        <f>BIL!H179</f>
        <v>152</v>
      </c>
      <c r="B153" s="52">
        <f>BIL!I179</f>
        <v>599</v>
      </c>
      <c r="C153" s="52">
        <f>BIL!J179</f>
        <v>552</v>
      </c>
      <c r="D153" s="52">
        <v>0</v>
      </c>
      <c r="E153" s="52">
        <v>0</v>
      </c>
      <c r="F153" s="49">
        <f t="shared" si="7"/>
        <v>2588.56</v>
      </c>
      <c r="J153" s="47">
        <f t="shared" si="5"/>
        <v>0</v>
      </c>
    </row>
    <row r="154" spans="1:10" ht="12.75">
      <c r="A154" s="47">
        <f>BIL!H180</f>
        <v>153</v>
      </c>
      <c r="B154" s="52">
        <f>BIL!I180</f>
        <v>4687</v>
      </c>
      <c r="C154" s="52">
        <f>BIL!J180</f>
        <v>9764</v>
      </c>
      <c r="D154" s="52">
        <v>0</v>
      </c>
      <c r="E154" s="52">
        <v>0</v>
      </c>
      <c r="F154" s="49">
        <f t="shared" si="7"/>
        <v>37048.95</v>
      </c>
      <c r="J154" s="47">
        <f t="shared" si="5"/>
        <v>0</v>
      </c>
    </row>
    <row r="155" spans="1:10" ht="12.75">
      <c r="A155" s="47">
        <f>BIL!H181</f>
        <v>154</v>
      </c>
      <c r="B155" s="52">
        <f>BIL!I181</f>
        <v>3265</v>
      </c>
      <c r="C155" s="52">
        <f>BIL!J181</f>
        <v>6704</v>
      </c>
      <c r="D155" s="52">
        <v>0</v>
      </c>
      <c r="E155" s="52">
        <v>0</v>
      </c>
      <c r="F155" s="49">
        <f t="shared" si="7"/>
        <v>25676.42</v>
      </c>
      <c r="J155" s="47">
        <f t="shared" si="5"/>
        <v>0</v>
      </c>
    </row>
    <row r="156" spans="1:10" ht="12.75">
      <c r="A156" s="47">
        <f>BIL!H182</f>
        <v>155</v>
      </c>
      <c r="B156" s="52">
        <f>BIL!I182</f>
        <v>0</v>
      </c>
      <c r="C156" s="52">
        <f>BIL!J182</f>
        <v>0</v>
      </c>
      <c r="D156" s="52">
        <v>0</v>
      </c>
      <c r="E156" s="52">
        <v>0</v>
      </c>
      <c r="F156" s="49">
        <f t="shared" si="7"/>
        <v>0</v>
      </c>
      <c r="J156" s="47">
        <f t="shared" si="5"/>
        <v>0</v>
      </c>
    </row>
    <row r="157" spans="1:10" ht="12.75">
      <c r="A157" s="47">
        <f>BIL!H183</f>
        <v>156</v>
      </c>
      <c r="B157" s="52">
        <f>BIL!I183</f>
        <v>8487</v>
      </c>
      <c r="C157" s="52">
        <f>BIL!J183</f>
        <v>22857</v>
      </c>
      <c r="D157" s="52">
        <v>0</v>
      </c>
      <c r="E157" s="52">
        <v>0</v>
      </c>
      <c r="F157" s="49">
        <f t="shared" si="7"/>
        <v>84553.56</v>
      </c>
      <c r="J157" s="47">
        <f t="shared" si="5"/>
        <v>0</v>
      </c>
    </row>
    <row r="158" spans="1:10" ht="12.75">
      <c r="A158" s="47">
        <f>BIL!H184</f>
        <v>157</v>
      </c>
      <c r="B158" s="52">
        <f>BIL!I184</f>
        <v>2208</v>
      </c>
      <c r="C158" s="52">
        <f>BIL!J184</f>
        <v>4285</v>
      </c>
      <c r="D158" s="52">
        <v>0</v>
      </c>
      <c r="E158" s="52">
        <v>0</v>
      </c>
      <c r="F158" s="49">
        <f t="shared" si="7"/>
        <v>16921.46</v>
      </c>
      <c r="J158" s="47">
        <f t="shared" si="5"/>
        <v>0</v>
      </c>
    </row>
    <row r="159" spans="1:10" ht="12.75">
      <c r="A159" s="47">
        <f>BIL!H185</f>
        <v>158</v>
      </c>
      <c r="B159" s="52">
        <f>BIL!I185</f>
        <v>1160</v>
      </c>
      <c r="C159" s="52">
        <f>BIL!J185</f>
        <v>8213</v>
      </c>
      <c r="D159" s="52">
        <v>0</v>
      </c>
      <c r="E159" s="52">
        <v>0</v>
      </c>
      <c r="F159" s="49">
        <f t="shared" si="7"/>
        <v>27785.88</v>
      </c>
      <c r="J159" s="47">
        <f t="shared" si="5"/>
        <v>0</v>
      </c>
    </row>
    <row r="160" spans="1:10" ht="12.75">
      <c r="A160" s="47">
        <f>BIL!H186</f>
        <v>159</v>
      </c>
      <c r="B160" s="52">
        <f>BIL!I186</f>
        <v>0</v>
      </c>
      <c r="C160" s="52">
        <f>BIL!J186</f>
        <v>0</v>
      </c>
      <c r="D160" s="52">
        <v>0</v>
      </c>
      <c r="E160" s="52">
        <v>0</v>
      </c>
      <c r="F160" s="49">
        <f t="shared" si="7"/>
        <v>0</v>
      </c>
      <c r="J160" s="47">
        <f t="shared" si="5"/>
        <v>0</v>
      </c>
    </row>
    <row r="161" spans="1:10" ht="12.75">
      <c r="A161" s="47">
        <f>BIL!H187</f>
        <v>160</v>
      </c>
      <c r="B161" s="52">
        <f>BIL!I187</f>
        <v>0</v>
      </c>
      <c r="C161" s="52">
        <f>BIL!J187</f>
        <v>0</v>
      </c>
      <c r="D161" s="52">
        <v>0</v>
      </c>
      <c r="E161" s="52">
        <v>0</v>
      </c>
      <c r="F161" s="49">
        <f t="shared" si="7"/>
        <v>0</v>
      </c>
      <c r="J161" s="47">
        <f t="shared" si="5"/>
        <v>0</v>
      </c>
    </row>
    <row r="162" spans="1:10" ht="12.75">
      <c r="A162" s="47">
        <f>BIL!H188</f>
        <v>161</v>
      </c>
      <c r="B162" s="52">
        <f>BIL!I188</f>
        <v>5119</v>
      </c>
      <c r="C162" s="52">
        <f>BIL!J188</f>
        <v>7036</v>
      </c>
      <c r="D162" s="52">
        <v>0</v>
      </c>
      <c r="E162" s="52">
        <v>0</v>
      </c>
      <c r="F162" s="49">
        <f t="shared" si="7"/>
        <v>30897.510000000002</v>
      </c>
      <c r="J162" s="47">
        <f t="shared" si="5"/>
        <v>0</v>
      </c>
    </row>
    <row r="163" spans="1:10" ht="12.75">
      <c r="A163" s="47">
        <f>BIL!H189</f>
        <v>162</v>
      </c>
      <c r="B163" s="52">
        <f>BIL!I189</f>
        <v>0</v>
      </c>
      <c r="C163" s="52">
        <f>BIL!J189</f>
        <v>0</v>
      </c>
      <c r="D163" s="52">
        <v>0</v>
      </c>
      <c r="E163" s="52">
        <v>0</v>
      </c>
      <c r="F163" s="49">
        <f t="shared" si="7"/>
        <v>0</v>
      </c>
      <c r="J163" s="47">
        <f t="shared" si="5"/>
        <v>0</v>
      </c>
    </row>
    <row r="164" spans="1:10" ht="12.75">
      <c r="A164" s="47">
        <f>BIL!H190</f>
        <v>163</v>
      </c>
      <c r="B164" s="52">
        <f>BIL!I190</f>
        <v>0</v>
      </c>
      <c r="C164" s="52">
        <f>BIL!J190</f>
        <v>3323</v>
      </c>
      <c r="D164" s="52">
        <v>0</v>
      </c>
      <c r="E164" s="52">
        <v>0</v>
      </c>
      <c r="F164" s="49">
        <f t="shared" si="7"/>
        <v>10832.98</v>
      </c>
      <c r="J164" s="47">
        <f t="shared" si="5"/>
        <v>0</v>
      </c>
    </row>
    <row r="165" spans="1:10" ht="12.75">
      <c r="A165" s="47">
        <f>BIL!H191</f>
        <v>164</v>
      </c>
      <c r="B165" s="52">
        <f>BIL!I191</f>
        <v>3002</v>
      </c>
      <c r="C165" s="52">
        <f>BIL!J191</f>
        <v>2</v>
      </c>
      <c r="D165" s="52">
        <v>0</v>
      </c>
      <c r="E165" s="52">
        <v>0</v>
      </c>
      <c r="F165" s="49">
        <f t="shared" si="7"/>
        <v>4929.84</v>
      </c>
      <c r="J165" s="47">
        <f t="shared" si="5"/>
        <v>0</v>
      </c>
    </row>
    <row r="166" spans="1:10" ht="12.75">
      <c r="A166" s="47">
        <f>BIL!H192</f>
        <v>165</v>
      </c>
      <c r="B166" s="52">
        <f>BIL!I192</f>
        <v>0</v>
      </c>
      <c r="C166" s="52">
        <f>BIL!J192</f>
        <v>0</v>
      </c>
      <c r="D166" s="52">
        <v>0</v>
      </c>
      <c r="E166" s="52">
        <v>0</v>
      </c>
      <c r="F166" s="49">
        <f t="shared" si="7"/>
        <v>0</v>
      </c>
      <c r="J166" s="47">
        <f t="shared" si="5"/>
        <v>0</v>
      </c>
    </row>
    <row r="167" spans="1:10" ht="12.75">
      <c r="A167" s="47">
        <f>BIL!H193</f>
        <v>166</v>
      </c>
      <c r="B167" s="52">
        <f>BIL!I193</f>
        <v>3000</v>
      </c>
      <c r="C167" s="52">
        <f>BIL!J193</f>
        <v>0</v>
      </c>
      <c r="D167" s="52">
        <v>0</v>
      </c>
      <c r="E167" s="52">
        <v>0</v>
      </c>
      <c r="F167" s="49">
        <f t="shared" si="7"/>
        <v>4980</v>
      </c>
      <c r="J167" s="47">
        <f t="shared" si="5"/>
        <v>0</v>
      </c>
    </row>
    <row r="168" spans="1:10" ht="12.75">
      <c r="A168" s="47">
        <f>BIL!H194</f>
        <v>167</v>
      </c>
      <c r="B168" s="52">
        <f>BIL!I194</f>
        <v>2</v>
      </c>
      <c r="C168" s="52">
        <f>BIL!J194</f>
        <v>2</v>
      </c>
      <c r="D168" s="52">
        <v>0</v>
      </c>
      <c r="E168" s="52">
        <v>0</v>
      </c>
      <c r="F168" s="49">
        <f t="shared" si="7"/>
        <v>10.02</v>
      </c>
      <c r="J168" s="47">
        <f t="shared" si="5"/>
        <v>0</v>
      </c>
    </row>
    <row r="169" spans="1:10" ht="12.75">
      <c r="A169" s="47">
        <f>BIL!H195</f>
        <v>168</v>
      </c>
      <c r="B169" s="52">
        <f>BIL!I195</f>
        <v>0</v>
      </c>
      <c r="C169" s="52">
        <f>BIL!J195</f>
        <v>0</v>
      </c>
      <c r="D169" s="52">
        <v>0</v>
      </c>
      <c r="E169" s="52">
        <v>0</v>
      </c>
      <c r="F169" s="49">
        <f t="shared" si="7"/>
        <v>0</v>
      </c>
      <c r="J169" s="47">
        <f t="shared" si="5"/>
        <v>0</v>
      </c>
    </row>
    <row r="170" spans="1:10" ht="12.75">
      <c r="A170" s="47">
        <f>BIL!H196</f>
        <v>169</v>
      </c>
      <c r="B170" s="52">
        <f>BIL!I196</f>
        <v>0</v>
      </c>
      <c r="C170" s="52">
        <f>BIL!J196</f>
        <v>0</v>
      </c>
      <c r="D170" s="52">
        <v>0</v>
      </c>
      <c r="E170" s="52">
        <v>0</v>
      </c>
      <c r="F170" s="49">
        <f t="shared" si="7"/>
        <v>0</v>
      </c>
      <c r="J170" s="47">
        <f t="shared" si="5"/>
        <v>0</v>
      </c>
    </row>
    <row r="171" spans="1:10" ht="12.75">
      <c r="A171" s="47">
        <f>BIL!H197</f>
        <v>170</v>
      </c>
      <c r="B171" s="52">
        <f>BIL!I197</f>
        <v>0</v>
      </c>
      <c r="C171" s="52">
        <f>BIL!J197</f>
        <v>0</v>
      </c>
      <c r="D171" s="52">
        <v>0</v>
      </c>
      <c r="E171" s="52">
        <v>0</v>
      </c>
      <c r="F171" s="49">
        <f t="shared" si="7"/>
        <v>0</v>
      </c>
      <c r="J171" s="47">
        <f t="shared" si="5"/>
        <v>0</v>
      </c>
    </row>
    <row r="172" spans="1:10" ht="12.75">
      <c r="A172" s="47">
        <f>BIL!H198</f>
        <v>171</v>
      </c>
      <c r="B172" s="52">
        <f>BIL!I198</f>
        <v>0</v>
      </c>
      <c r="C172" s="52">
        <f>BIL!J198</f>
        <v>0</v>
      </c>
      <c r="D172" s="52">
        <v>0</v>
      </c>
      <c r="E172" s="52">
        <v>0</v>
      </c>
      <c r="F172" s="49">
        <f t="shared" si="7"/>
        <v>0</v>
      </c>
      <c r="J172" s="47">
        <f t="shared" si="5"/>
        <v>0</v>
      </c>
    </row>
    <row r="173" spans="1:10" ht="12.75">
      <c r="A173" s="47">
        <f>BIL!H199</f>
        <v>172</v>
      </c>
      <c r="B173" s="52">
        <f>BIL!I199</f>
        <v>0</v>
      </c>
      <c r="C173" s="52">
        <f>BIL!J199</f>
        <v>0</v>
      </c>
      <c r="D173" s="52">
        <v>0</v>
      </c>
      <c r="E173" s="52">
        <v>0</v>
      </c>
      <c r="F173" s="49">
        <f t="shared" si="7"/>
        <v>0</v>
      </c>
      <c r="J173" s="47">
        <f t="shared" si="5"/>
        <v>0</v>
      </c>
    </row>
    <row r="174" spans="1:10" ht="12.75">
      <c r="A174" s="47">
        <f>BIL!H200</f>
        <v>173</v>
      </c>
      <c r="B174" s="52">
        <f>BIL!I200</f>
        <v>0</v>
      </c>
      <c r="C174" s="52">
        <f>BIL!J200</f>
        <v>0</v>
      </c>
      <c r="D174" s="52">
        <v>0</v>
      </c>
      <c r="E174" s="52">
        <v>0</v>
      </c>
      <c r="F174" s="49">
        <f t="shared" si="7"/>
        <v>0</v>
      </c>
      <c r="J174" s="47">
        <f t="shared" si="5"/>
        <v>0</v>
      </c>
    </row>
    <row r="175" spans="1:10" ht="12.75">
      <c r="A175" s="47">
        <f>BIL!H201</f>
        <v>174</v>
      </c>
      <c r="B175" s="52">
        <f>BIL!I201</f>
        <v>0</v>
      </c>
      <c r="C175" s="52">
        <f>BIL!J201</f>
        <v>0</v>
      </c>
      <c r="D175" s="52">
        <v>0</v>
      </c>
      <c r="E175" s="52">
        <v>0</v>
      </c>
      <c r="F175" s="49">
        <f t="shared" si="7"/>
        <v>0</v>
      </c>
      <c r="J175" s="47">
        <f t="shared" si="5"/>
        <v>0</v>
      </c>
    </row>
    <row r="176" spans="1:10" ht="12.75">
      <c r="A176" s="47">
        <f>BIL!H202</f>
        <v>175</v>
      </c>
      <c r="B176" s="52">
        <f>BIL!I202</f>
        <v>0</v>
      </c>
      <c r="C176" s="52">
        <f>BIL!J202</f>
        <v>0</v>
      </c>
      <c r="D176" s="52">
        <v>0</v>
      </c>
      <c r="E176" s="52">
        <v>0</v>
      </c>
      <c r="F176" s="49">
        <f t="shared" si="7"/>
        <v>0</v>
      </c>
      <c r="J176" s="47">
        <f t="shared" si="5"/>
        <v>0</v>
      </c>
    </row>
    <row r="177" spans="1:10" ht="12.75">
      <c r="A177" s="47">
        <f>BIL!H203</f>
        <v>176</v>
      </c>
      <c r="B177" s="52">
        <f>BIL!I203</f>
        <v>0</v>
      </c>
      <c r="C177" s="52">
        <f>BIL!J203</f>
        <v>0</v>
      </c>
      <c r="D177" s="52">
        <v>0</v>
      </c>
      <c r="E177" s="52">
        <v>0</v>
      </c>
      <c r="F177" s="49">
        <f t="shared" si="7"/>
        <v>0</v>
      </c>
      <c r="J177" s="47">
        <f t="shared" si="5"/>
        <v>0</v>
      </c>
    </row>
    <row r="178" spans="1:10" ht="12.75">
      <c r="A178" s="47">
        <f>BIL!H204</f>
        <v>177</v>
      </c>
      <c r="B178" s="52">
        <f>BIL!I204</f>
        <v>0</v>
      </c>
      <c r="C178" s="52">
        <f>BIL!J204</f>
        <v>0</v>
      </c>
      <c r="D178" s="52">
        <v>0</v>
      </c>
      <c r="E178" s="52">
        <v>0</v>
      </c>
      <c r="F178" s="49">
        <f t="shared" si="7"/>
        <v>0</v>
      </c>
      <c r="J178" s="47">
        <f t="shared" si="5"/>
        <v>0</v>
      </c>
    </row>
    <row r="179" spans="1:10" ht="12.75">
      <c r="A179" s="47">
        <f>BIL!H205</f>
        <v>178</v>
      </c>
      <c r="B179" s="52">
        <f>BIL!I205</f>
        <v>0</v>
      </c>
      <c r="C179" s="52">
        <f>BIL!J205</f>
        <v>0</v>
      </c>
      <c r="D179" s="52">
        <v>0</v>
      </c>
      <c r="E179" s="52">
        <v>0</v>
      </c>
      <c r="F179" s="49">
        <f t="shared" si="7"/>
        <v>0</v>
      </c>
      <c r="J179" s="47">
        <f t="shared" si="5"/>
        <v>0</v>
      </c>
    </row>
    <row r="180" spans="1:10" ht="12.75">
      <c r="A180" s="47">
        <f>BIL!H206</f>
        <v>179</v>
      </c>
      <c r="B180" s="52">
        <f>BIL!I206</f>
        <v>0</v>
      </c>
      <c r="C180" s="52">
        <f>BIL!J206</f>
        <v>0</v>
      </c>
      <c r="D180" s="52">
        <v>0</v>
      </c>
      <c r="E180" s="52">
        <v>0</v>
      </c>
      <c r="F180" s="49">
        <f t="shared" si="7"/>
        <v>0</v>
      </c>
      <c r="J180" s="47">
        <f t="shared" si="5"/>
        <v>0</v>
      </c>
    </row>
    <row r="181" spans="1:10" ht="12.75">
      <c r="A181" s="47">
        <f>BIL!H207</f>
        <v>180</v>
      </c>
      <c r="B181" s="52">
        <f>BIL!I207</f>
        <v>0</v>
      </c>
      <c r="C181" s="52">
        <f>BIL!J207</f>
        <v>0</v>
      </c>
      <c r="D181" s="52">
        <v>0</v>
      </c>
      <c r="E181" s="52">
        <v>0</v>
      </c>
      <c r="F181" s="49">
        <f t="shared" si="7"/>
        <v>0</v>
      </c>
      <c r="J181" s="47">
        <f t="shared" si="5"/>
        <v>0</v>
      </c>
    </row>
    <row r="182" spans="1:10" ht="12.75">
      <c r="A182" s="47">
        <f>BIL!H208</f>
        <v>181</v>
      </c>
      <c r="B182" s="52">
        <f>BIL!I208</f>
        <v>0</v>
      </c>
      <c r="C182" s="52">
        <f>BIL!J208</f>
        <v>0</v>
      </c>
      <c r="D182" s="52">
        <v>0</v>
      </c>
      <c r="E182" s="52">
        <v>0</v>
      </c>
      <c r="F182" s="49">
        <f t="shared" si="7"/>
        <v>0</v>
      </c>
      <c r="J182" s="47">
        <f t="shared" si="5"/>
        <v>0</v>
      </c>
    </row>
    <row r="183" spans="1:10" ht="12.75">
      <c r="A183" s="47">
        <f>BIL!H209</f>
        <v>182</v>
      </c>
      <c r="B183" s="52">
        <f>BIL!I209</f>
        <v>0</v>
      </c>
      <c r="C183" s="52">
        <f>BIL!J209</f>
        <v>2000</v>
      </c>
      <c r="D183" s="52">
        <v>0</v>
      </c>
      <c r="E183" s="52">
        <v>0</v>
      </c>
      <c r="F183" s="49">
        <f t="shared" si="7"/>
        <v>7280</v>
      </c>
      <c r="J183" s="47">
        <f t="shared" si="5"/>
        <v>0</v>
      </c>
    </row>
    <row r="184" spans="1:10" ht="12.75">
      <c r="A184" s="47">
        <f>BIL!H210</f>
        <v>183</v>
      </c>
      <c r="B184" s="52">
        <f>BIL!I210</f>
        <v>0</v>
      </c>
      <c r="C184" s="52">
        <f>BIL!J210</f>
        <v>0</v>
      </c>
      <c r="D184" s="52">
        <v>0</v>
      </c>
      <c r="E184" s="52">
        <v>0</v>
      </c>
      <c r="F184" s="49">
        <f t="shared" si="7"/>
        <v>0</v>
      </c>
      <c r="J184" s="47">
        <f t="shared" si="5"/>
        <v>0</v>
      </c>
    </row>
    <row r="185" spans="1:10" ht="12.75">
      <c r="A185" s="47">
        <f>BIL!H211</f>
        <v>184</v>
      </c>
      <c r="B185" s="52">
        <f>BIL!I211</f>
        <v>0</v>
      </c>
      <c r="C185" s="52">
        <f>BIL!J211</f>
        <v>0</v>
      </c>
      <c r="D185" s="52">
        <v>0</v>
      </c>
      <c r="E185" s="52">
        <v>0</v>
      </c>
      <c r="F185" s="49">
        <f t="shared" si="7"/>
        <v>0</v>
      </c>
      <c r="J185" s="47">
        <f t="shared" si="5"/>
        <v>0</v>
      </c>
    </row>
    <row r="186" spans="1:10" ht="12.75">
      <c r="A186" s="47">
        <f>BIL!H212</f>
        <v>185</v>
      </c>
      <c r="B186" s="52">
        <f>BIL!I212</f>
        <v>0</v>
      </c>
      <c r="C186" s="52">
        <f>BIL!J212</f>
        <v>0</v>
      </c>
      <c r="D186" s="52">
        <v>0</v>
      </c>
      <c r="E186" s="52">
        <v>0</v>
      </c>
      <c r="F186" s="49">
        <f t="shared" si="7"/>
        <v>0</v>
      </c>
      <c r="J186" s="47">
        <f t="shared" si="5"/>
        <v>0</v>
      </c>
    </row>
    <row r="187" spans="1:10" ht="12.75">
      <c r="A187" s="47">
        <f>BIL!H213</f>
        <v>186</v>
      </c>
      <c r="B187" s="52">
        <f>BIL!I213</f>
        <v>0</v>
      </c>
      <c r="C187" s="52">
        <f>BIL!J213</f>
        <v>2000</v>
      </c>
      <c r="D187" s="52">
        <v>0</v>
      </c>
      <c r="E187" s="52">
        <v>0</v>
      </c>
      <c r="F187" s="49">
        <f t="shared" si="7"/>
        <v>7440</v>
      </c>
      <c r="J187" s="47">
        <f t="shared" si="5"/>
        <v>0</v>
      </c>
    </row>
    <row r="188" spans="1:10" ht="12.75">
      <c r="A188" s="47">
        <f>BIL!H214</f>
        <v>187</v>
      </c>
      <c r="B188" s="52">
        <f>BIL!I214</f>
        <v>0</v>
      </c>
      <c r="C188" s="52">
        <f>BIL!J214</f>
        <v>2000</v>
      </c>
      <c r="D188" s="52">
        <v>0</v>
      </c>
      <c r="E188" s="52">
        <v>0</v>
      </c>
      <c r="F188" s="49">
        <f t="shared" si="7"/>
        <v>7480</v>
      </c>
      <c r="J188" s="47">
        <f t="shared" si="5"/>
        <v>0</v>
      </c>
    </row>
    <row r="189" spans="1:10" ht="12.75">
      <c r="A189" s="47">
        <f>BIL!H215</f>
        <v>188</v>
      </c>
      <c r="B189" s="52">
        <f>BIL!I215</f>
        <v>0</v>
      </c>
      <c r="C189" s="52">
        <f>BIL!J215</f>
        <v>0</v>
      </c>
      <c r="D189" s="52">
        <v>0</v>
      </c>
      <c r="E189" s="52">
        <v>0</v>
      </c>
      <c r="F189" s="49">
        <f t="shared" si="7"/>
        <v>0</v>
      </c>
      <c r="J189" s="47">
        <f t="shared" si="5"/>
        <v>0</v>
      </c>
    </row>
    <row r="190" spans="1:10" ht="12.75">
      <c r="A190" s="47">
        <f>BIL!H216</f>
        <v>189</v>
      </c>
      <c r="B190" s="52">
        <f>BIL!I216</f>
        <v>0</v>
      </c>
      <c r="C190" s="52">
        <f>BIL!J216</f>
        <v>0</v>
      </c>
      <c r="D190" s="52">
        <v>0</v>
      </c>
      <c r="E190" s="52">
        <v>0</v>
      </c>
      <c r="F190" s="49">
        <f t="shared" si="7"/>
        <v>0</v>
      </c>
      <c r="J190" s="47">
        <f t="shared" si="5"/>
        <v>0</v>
      </c>
    </row>
    <row r="191" spans="1:10" ht="12.75">
      <c r="A191" s="47">
        <f>BIL!H217</f>
        <v>190</v>
      </c>
      <c r="B191" s="52">
        <f>BIL!I217</f>
        <v>713009</v>
      </c>
      <c r="C191" s="52">
        <f>BIL!J217</f>
        <v>806350</v>
      </c>
      <c r="D191" s="52">
        <v>0</v>
      </c>
      <c r="E191" s="52">
        <v>0</v>
      </c>
      <c r="F191" s="49">
        <f t="shared" si="7"/>
        <v>4418847.1</v>
      </c>
      <c r="J191" s="47">
        <f t="shared" si="5"/>
        <v>0</v>
      </c>
    </row>
    <row r="192" spans="1:10" ht="12.75">
      <c r="A192" s="47">
        <f>BIL!H218</f>
        <v>191</v>
      </c>
      <c r="B192" s="52">
        <f>BIL!I218</f>
        <v>0</v>
      </c>
      <c r="C192" s="52">
        <f>BIL!J218</f>
        <v>0</v>
      </c>
      <c r="D192" s="52">
        <v>0</v>
      </c>
      <c r="E192" s="52">
        <v>0</v>
      </c>
      <c r="F192" s="49">
        <f t="shared" si="7"/>
        <v>0</v>
      </c>
      <c r="J192" s="47">
        <f t="shared" si="5"/>
        <v>0</v>
      </c>
    </row>
    <row r="193" spans="1:10" ht="12.75">
      <c r="A193" s="47">
        <f>BIL!H219</f>
        <v>192</v>
      </c>
      <c r="B193" s="52">
        <f>BIL!I219</f>
        <v>713009</v>
      </c>
      <c r="C193" s="52">
        <f>BIL!J219</f>
        <v>806350</v>
      </c>
      <c r="D193" s="52">
        <v>0</v>
      </c>
      <c r="E193" s="52">
        <v>0</v>
      </c>
      <c r="F193" s="49">
        <f t="shared" si="7"/>
        <v>4465361.28</v>
      </c>
      <c r="J193" s="47">
        <f t="shared" si="5"/>
        <v>0</v>
      </c>
    </row>
    <row r="194" spans="1:10" ht="12.75">
      <c r="A194" s="47">
        <f>BIL!H220</f>
        <v>193</v>
      </c>
      <c r="B194" s="52">
        <f>BIL!I220</f>
        <v>0</v>
      </c>
      <c r="C194" s="52">
        <f>BIL!J220</f>
        <v>0</v>
      </c>
      <c r="D194" s="52">
        <v>0</v>
      </c>
      <c r="E194" s="52">
        <v>0</v>
      </c>
      <c r="F194" s="49">
        <f t="shared" si="7"/>
        <v>0</v>
      </c>
      <c r="J194" s="47">
        <f aca="true" t="shared" si="8" ref="J194:J204">ABS(B194-ROUND(B194,0))+ABS(C194-ROUND(C194,0))</f>
        <v>0</v>
      </c>
    </row>
    <row r="195" spans="1:10" ht="12.75">
      <c r="A195" s="47">
        <f>BIL!H221</f>
        <v>194</v>
      </c>
      <c r="B195" s="52">
        <f>BIL!I221</f>
        <v>713009</v>
      </c>
      <c r="C195" s="52">
        <f>BIL!J221</f>
        <v>806350</v>
      </c>
      <c r="D195" s="52">
        <v>0</v>
      </c>
      <c r="E195" s="52">
        <v>0</v>
      </c>
      <c r="F195" s="49">
        <f t="shared" si="7"/>
        <v>4511875.46</v>
      </c>
      <c r="J195" s="47">
        <f t="shared" si="8"/>
        <v>0</v>
      </c>
    </row>
    <row r="196" spans="1:10" ht="12.75">
      <c r="A196" s="47">
        <f>BIL!H222</f>
        <v>195</v>
      </c>
      <c r="B196" s="52">
        <f>BIL!I222</f>
        <v>6367</v>
      </c>
      <c r="C196" s="52">
        <f>BIL!J222</f>
        <v>38548</v>
      </c>
      <c r="D196" s="52">
        <v>0</v>
      </c>
      <c r="E196" s="52">
        <v>0</v>
      </c>
      <c r="F196" s="49">
        <f t="shared" si="7"/>
        <v>162752.84999999998</v>
      </c>
      <c r="J196" s="47">
        <f t="shared" si="8"/>
        <v>0</v>
      </c>
    </row>
    <row r="197" spans="1:10" ht="12.75">
      <c r="A197" s="47">
        <f>BIL!H223</f>
        <v>196</v>
      </c>
      <c r="B197" s="52">
        <f>BIL!I223</f>
        <v>1224</v>
      </c>
      <c r="C197" s="52">
        <f>BIL!J223</f>
        <v>1224</v>
      </c>
      <c r="D197" s="52">
        <v>0</v>
      </c>
      <c r="E197" s="52">
        <v>0</v>
      </c>
      <c r="F197" s="49">
        <f t="shared" si="7"/>
        <v>7197.12</v>
      </c>
      <c r="J197" s="47">
        <f t="shared" si="8"/>
        <v>0</v>
      </c>
    </row>
    <row r="198" spans="1:10" ht="12.75">
      <c r="A198" s="47">
        <f>BIL!H224</f>
        <v>197</v>
      </c>
      <c r="B198" s="52">
        <f>BIL!I224</f>
        <v>1224</v>
      </c>
      <c r="C198" s="52">
        <f>BIL!J224</f>
        <v>1224</v>
      </c>
      <c r="D198" s="52">
        <v>0</v>
      </c>
      <c r="E198" s="52">
        <v>0</v>
      </c>
      <c r="F198" s="49">
        <f t="shared" si="7"/>
        <v>7233.839999999999</v>
      </c>
      <c r="J198" s="47">
        <f t="shared" si="8"/>
        <v>0</v>
      </c>
    </row>
    <row r="199" spans="1:10" ht="12.75">
      <c r="A199" s="47">
        <f>BIL!H225</f>
        <v>198</v>
      </c>
      <c r="B199" s="52">
        <f>BIL!I225</f>
        <v>0</v>
      </c>
      <c r="C199" s="52">
        <f>BIL!J225</f>
        <v>0</v>
      </c>
      <c r="D199" s="52">
        <v>0</v>
      </c>
      <c r="E199" s="52">
        <v>0</v>
      </c>
      <c r="F199" s="49">
        <f t="shared" si="7"/>
        <v>0</v>
      </c>
      <c r="J199" s="47">
        <f t="shared" si="8"/>
        <v>0</v>
      </c>
    </row>
    <row r="200" spans="1:10" ht="12.75">
      <c r="A200" s="47">
        <f>BIL!H226</f>
        <v>199</v>
      </c>
      <c r="B200" s="52">
        <f>BIL!I226</f>
        <v>5143</v>
      </c>
      <c r="C200" s="52">
        <f>BIL!J226</f>
        <v>37324</v>
      </c>
      <c r="D200" s="52">
        <v>0</v>
      </c>
      <c r="E200" s="52">
        <v>0</v>
      </c>
      <c r="F200" s="49">
        <f t="shared" si="7"/>
        <v>158784.09</v>
      </c>
      <c r="J200" s="47">
        <f t="shared" si="8"/>
        <v>0</v>
      </c>
    </row>
    <row r="201" spans="1:10" ht="12.75">
      <c r="A201" s="47">
        <f>BIL!H227</f>
        <v>200</v>
      </c>
      <c r="B201" s="52">
        <f>BIL!I227</f>
        <v>0</v>
      </c>
      <c r="C201" s="52">
        <f>BIL!J227</f>
        <v>0</v>
      </c>
      <c r="D201" s="52">
        <v>0</v>
      </c>
      <c r="E201" s="52">
        <v>0</v>
      </c>
      <c r="F201" s="49">
        <f t="shared" si="7"/>
        <v>0</v>
      </c>
      <c r="J201" s="47">
        <f t="shared" si="8"/>
        <v>0</v>
      </c>
    </row>
    <row r="202" spans="1:10" ht="12.75">
      <c r="A202" s="47">
        <f>BIL!H229</f>
        <v>201</v>
      </c>
      <c r="B202" s="52">
        <f>BIL!I229</f>
        <v>0</v>
      </c>
      <c r="C202" s="52">
        <f>BIL!J229</f>
        <v>0</v>
      </c>
      <c r="D202" s="52">
        <v>0</v>
      </c>
      <c r="E202" s="52">
        <v>0</v>
      </c>
      <c r="F202" s="49">
        <f>A202/100*B202+A202/50*C202</f>
        <v>0</v>
      </c>
      <c r="J202" s="47">
        <f t="shared" si="8"/>
        <v>0</v>
      </c>
    </row>
    <row r="203" spans="1:10" ht="12.75">
      <c r="A203" s="56">
        <f>BIL!H230</f>
        <v>202</v>
      </c>
      <c r="B203" s="57">
        <f>BIL!I230</f>
        <v>0</v>
      </c>
      <c r="C203" s="57">
        <f>BIL!J230</f>
        <v>0</v>
      </c>
      <c r="D203" s="57">
        <v>0</v>
      </c>
      <c r="E203" s="57">
        <v>0</v>
      </c>
      <c r="F203" s="58">
        <f>A203/100*B203+A203/50*C203</f>
        <v>0</v>
      </c>
      <c r="J203" s="47">
        <f t="shared" si="8"/>
        <v>0</v>
      </c>
    </row>
    <row r="204" spans="1:10" ht="12.75">
      <c r="A204" s="47">
        <f>202+PRRAS!H27</f>
        <v>203</v>
      </c>
      <c r="B204" s="52">
        <f>PRRAS!I27</f>
        <v>867842</v>
      </c>
      <c r="C204" s="52">
        <f>PRRAS!J27</f>
        <v>1111303</v>
      </c>
      <c r="D204" s="52">
        <v>0</v>
      </c>
      <c r="E204" s="52">
        <v>0</v>
      </c>
      <c r="F204" s="49">
        <f>A204/100*B204+A204/50*C204</f>
        <v>6273609.4399999995</v>
      </c>
      <c r="J204" s="47">
        <f t="shared" si="8"/>
        <v>0</v>
      </c>
    </row>
    <row r="205" spans="1:10" ht="12.75">
      <c r="A205" s="47">
        <f>202+PRRAS!H28</f>
        <v>204</v>
      </c>
      <c r="B205" s="52">
        <f>PRRAS!I28</f>
        <v>7500</v>
      </c>
      <c r="C205" s="52">
        <f>PRRAS!J28</f>
        <v>50800</v>
      </c>
      <c r="D205" s="52">
        <v>0</v>
      </c>
      <c r="E205" s="52">
        <v>0</v>
      </c>
      <c r="F205" s="49">
        <f>A205/100*B205+A205/50*C205</f>
        <v>222564</v>
      </c>
      <c r="J205" s="47">
        <f>ABS(B205-ROUND(B205,0))+ABS(C205-ROUND(C205,0))</f>
        <v>0</v>
      </c>
    </row>
    <row r="206" spans="1:10" ht="12.75">
      <c r="A206" s="47">
        <f>202+PRRAS!H29</f>
        <v>205</v>
      </c>
      <c r="B206" s="52">
        <f>PRRAS!I29</f>
        <v>7500</v>
      </c>
      <c r="C206" s="52">
        <f>PRRAS!J29</f>
        <v>50800</v>
      </c>
      <c r="D206" s="52">
        <v>0</v>
      </c>
      <c r="E206" s="52">
        <v>0</v>
      </c>
      <c r="F206" s="49">
        <f aca="true" t="shared" si="9" ref="F206:F268">A206/100*B206+A206/50*C206</f>
        <v>223654.99999999997</v>
      </c>
      <c r="J206" s="47">
        <f aca="true" t="shared" si="10" ref="J206:J268">ABS(B206-ROUND(B206,0))+ABS(C206-ROUND(C206,0))</f>
        <v>0</v>
      </c>
    </row>
    <row r="207" spans="1:10" ht="12.75">
      <c r="A207" s="47">
        <f>202+PRRAS!H30</f>
        <v>206</v>
      </c>
      <c r="B207" s="52">
        <f>PRRAS!I30</f>
        <v>0</v>
      </c>
      <c r="C207" s="52">
        <f>PRRAS!J30</f>
        <v>0</v>
      </c>
      <c r="D207" s="52">
        <v>0</v>
      </c>
      <c r="E207" s="52">
        <v>0</v>
      </c>
      <c r="F207" s="49">
        <f t="shared" si="9"/>
        <v>0</v>
      </c>
      <c r="J207" s="47">
        <f t="shared" si="10"/>
        <v>0</v>
      </c>
    </row>
    <row r="208" spans="1:10" ht="12.75">
      <c r="A208" s="47">
        <f>202+PRRAS!H31</f>
        <v>207</v>
      </c>
      <c r="B208" s="52">
        <f>PRRAS!I31</f>
        <v>19500</v>
      </c>
      <c r="C208" s="52">
        <f>PRRAS!J31</f>
        <v>18000</v>
      </c>
      <c r="D208" s="52">
        <v>0</v>
      </c>
      <c r="E208" s="52">
        <v>0</v>
      </c>
      <c r="F208" s="49">
        <f t="shared" si="9"/>
        <v>114885</v>
      </c>
      <c r="J208" s="47">
        <f t="shared" si="10"/>
        <v>0</v>
      </c>
    </row>
    <row r="209" spans="1:10" ht="12.75">
      <c r="A209" s="47">
        <f>202+PRRAS!H32</f>
        <v>208</v>
      </c>
      <c r="B209" s="52">
        <f>PRRAS!I32</f>
        <v>19500</v>
      </c>
      <c r="C209" s="52">
        <f>PRRAS!J32</f>
        <v>18000</v>
      </c>
      <c r="D209" s="52">
        <v>0</v>
      </c>
      <c r="E209" s="52">
        <v>0</v>
      </c>
      <c r="F209" s="49">
        <f t="shared" si="9"/>
        <v>115440</v>
      </c>
      <c r="J209" s="47">
        <f t="shared" si="10"/>
        <v>0</v>
      </c>
    </row>
    <row r="210" spans="1:10" ht="12.75">
      <c r="A210" s="47">
        <f>202+PRRAS!H33</f>
        <v>209</v>
      </c>
      <c r="B210" s="52">
        <f>PRRAS!I33</f>
        <v>0</v>
      </c>
      <c r="C210" s="52">
        <f>PRRAS!J33</f>
        <v>0</v>
      </c>
      <c r="D210" s="52">
        <v>0</v>
      </c>
      <c r="E210" s="52">
        <v>0</v>
      </c>
      <c r="F210" s="49">
        <f t="shared" si="9"/>
        <v>0</v>
      </c>
      <c r="J210" s="47">
        <f t="shared" si="10"/>
        <v>0</v>
      </c>
    </row>
    <row r="211" spans="1:10" ht="12.75">
      <c r="A211" s="47">
        <f>202+PRRAS!H34</f>
        <v>210</v>
      </c>
      <c r="B211" s="52">
        <f>PRRAS!I34</f>
        <v>0</v>
      </c>
      <c r="C211" s="52">
        <f>PRRAS!J34</f>
        <v>0</v>
      </c>
      <c r="D211" s="52">
        <v>0</v>
      </c>
      <c r="E211" s="52">
        <v>0</v>
      </c>
      <c r="F211" s="49">
        <f t="shared" si="9"/>
        <v>0</v>
      </c>
      <c r="J211" s="47">
        <f t="shared" si="10"/>
        <v>0</v>
      </c>
    </row>
    <row r="212" spans="1:10" ht="12.75">
      <c r="A212" s="47">
        <f>202+PRRAS!H35</f>
        <v>211</v>
      </c>
      <c r="B212" s="52">
        <f>PRRAS!I35</f>
        <v>0</v>
      </c>
      <c r="C212" s="52">
        <f>PRRAS!J35</f>
        <v>0</v>
      </c>
      <c r="D212" s="52">
        <v>0</v>
      </c>
      <c r="E212" s="52">
        <v>0</v>
      </c>
      <c r="F212" s="49">
        <f t="shared" si="9"/>
        <v>0</v>
      </c>
      <c r="J212" s="47">
        <f t="shared" si="10"/>
        <v>0</v>
      </c>
    </row>
    <row r="213" spans="1:10" ht="12.75">
      <c r="A213" s="47">
        <f>202+PRRAS!H36</f>
        <v>212</v>
      </c>
      <c r="B213" s="52">
        <f>PRRAS!I36</f>
        <v>0</v>
      </c>
      <c r="C213" s="52">
        <f>PRRAS!J36</f>
        <v>0</v>
      </c>
      <c r="D213" s="52">
        <v>0</v>
      </c>
      <c r="E213" s="52">
        <v>0</v>
      </c>
      <c r="F213" s="49">
        <f t="shared" si="9"/>
        <v>0</v>
      </c>
      <c r="J213" s="47">
        <f t="shared" si="10"/>
        <v>0</v>
      </c>
    </row>
    <row r="214" spans="1:10" ht="12.75">
      <c r="A214" s="47">
        <f>202+PRRAS!H37</f>
        <v>213</v>
      </c>
      <c r="B214" s="52">
        <f>PRRAS!I37</f>
        <v>5618</v>
      </c>
      <c r="C214" s="52">
        <f>PRRAS!J37</f>
        <v>25138</v>
      </c>
      <c r="D214" s="52">
        <v>0</v>
      </c>
      <c r="E214" s="52">
        <v>0</v>
      </c>
      <c r="F214" s="49">
        <f t="shared" si="9"/>
        <v>119054.21999999999</v>
      </c>
      <c r="J214" s="47">
        <f t="shared" si="10"/>
        <v>0</v>
      </c>
    </row>
    <row r="215" spans="1:10" ht="12.75">
      <c r="A215" s="47">
        <f>202+PRRAS!H38</f>
        <v>214</v>
      </c>
      <c r="B215" s="52">
        <f>PRRAS!I38</f>
        <v>818</v>
      </c>
      <c r="C215" s="52">
        <f>PRRAS!J38</f>
        <v>20338</v>
      </c>
      <c r="D215" s="52">
        <v>0</v>
      </c>
      <c r="E215" s="52">
        <v>0</v>
      </c>
      <c r="F215" s="49">
        <f t="shared" si="9"/>
        <v>88797.16</v>
      </c>
      <c r="J215" s="47">
        <f t="shared" si="10"/>
        <v>0</v>
      </c>
    </row>
    <row r="216" spans="1:10" ht="12.75">
      <c r="A216" s="47">
        <f>202+PRRAS!H39</f>
        <v>215</v>
      </c>
      <c r="B216" s="52">
        <f>PRRAS!I39</f>
        <v>0</v>
      </c>
      <c r="C216" s="52">
        <f>PRRAS!J39</f>
        <v>0</v>
      </c>
      <c r="D216" s="52">
        <v>0</v>
      </c>
      <c r="E216" s="52">
        <v>0</v>
      </c>
      <c r="F216" s="49">
        <f t="shared" si="9"/>
        <v>0</v>
      </c>
      <c r="J216" s="47">
        <f t="shared" si="10"/>
        <v>0</v>
      </c>
    </row>
    <row r="217" spans="1:10" ht="12.75">
      <c r="A217" s="47">
        <f>202+PRRAS!H40</f>
        <v>216</v>
      </c>
      <c r="B217" s="52">
        <f>PRRAS!I40</f>
        <v>0</v>
      </c>
      <c r="C217" s="52">
        <f>PRRAS!J40</f>
        <v>0</v>
      </c>
      <c r="D217" s="52">
        <v>0</v>
      </c>
      <c r="E217" s="52">
        <v>0</v>
      </c>
      <c r="F217" s="49">
        <f t="shared" si="9"/>
        <v>0</v>
      </c>
      <c r="J217" s="47">
        <f t="shared" si="10"/>
        <v>0</v>
      </c>
    </row>
    <row r="218" spans="1:10" ht="12.75">
      <c r="A218" s="47">
        <f>202+PRRAS!H41</f>
        <v>217</v>
      </c>
      <c r="B218" s="52">
        <f>PRRAS!I41</f>
        <v>818</v>
      </c>
      <c r="C218" s="52">
        <f>PRRAS!J41</f>
        <v>11668</v>
      </c>
      <c r="D218" s="52">
        <v>0</v>
      </c>
      <c r="E218" s="52">
        <v>0</v>
      </c>
      <c r="F218" s="49">
        <f t="shared" si="9"/>
        <v>52414.17999999999</v>
      </c>
      <c r="J218" s="47">
        <f t="shared" si="10"/>
        <v>0</v>
      </c>
    </row>
    <row r="219" spans="1:10" ht="12.75">
      <c r="A219" s="47">
        <f>202+PRRAS!H42</f>
        <v>218</v>
      </c>
      <c r="B219" s="52">
        <f>PRRAS!I42</f>
        <v>0</v>
      </c>
      <c r="C219" s="52">
        <f>PRRAS!J42</f>
        <v>0</v>
      </c>
      <c r="D219" s="52">
        <v>0</v>
      </c>
      <c r="E219" s="52">
        <v>0</v>
      </c>
      <c r="F219" s="49">
        <f t="shared" si="9"/>
        <v>0</v>
      </c>
      <c r="J219" s="47">
        <f t="shared" si="10"/>
        <v>0</v>
      </c>
    </row>
    <row r="220" spans="1:10" ht="12.75">
      <c r="A220" s="47">
        <f>202+PRRAS!H43</f>
        <v>219</v>
      </c>
      <c r="B220" s="52">
        <f>PRRAS!I43</f>
        <v>0</v>
      </c>
      <c r="C220" s="52">
        <f>PRRAS!J43</f>
        <v>8670</v>
      </c>
      <c r="D220" s="52">
        <v>0</v>
      </c>
      <c r="E220" s="52">
        <v>0</v>
      </c>
      <c r="F220" s="49">
        <f t="shared" si="9"/>
        <v>37974.6</v>
      </c>
      <c r="J220" s="47">
        <f t="shared" si="10"/>
        <v>0</v>
      </c>
    </row>
    <row r="221" spans="1:10" ht="12.75">
      <c r="A221" s="47">
        <f>202+PRRAS!H44</f>
        <v>220</v>
      </c>
      <c r="B221" s="52">
        <f>PRRAS!I44</f>
        <v>0</v>
      </c>
      <c r="C221" s="52">
        <f>PRRAS!J44</f>
        <v>0</v>
      </c>
      <c r="D221" s="52">
        <v>0</v>
      </c>
      <c r="E221" s="52">
        <v>0</v>
      </c>
      <c r="F221" s="49">
        <f t="shared" si="9"/>
        <v>0</v>
      </c>
      <c r="J221" s="47">
        <f t="shared" si="10"/>
        <v>0</v>
      </c>
    </row>
    <row r="222" spans="1:10" ht="12.75">
      <c r="A222" s="47">
        <f>202+PRRAS!H45</f>
        <v>221</v>
      </c>
      <c r="B222" s="52">
        <f>PRRAS!I45</f>
        <v>0</v>
      </c>
      <c r="C222" s="52">
        <f>PRRAS!J45</f>
        <v>0</v>
      </c>
      <c r="D222" s="52">
        <v>0</v>
      </c>
      <c r="E222" s="52">
        <v>0</v>
      </c>
      <c r="F222" s="49">
        <f t="shared" si="9"/>
        <v>0</v>
      </c>
      <c r="J222" s="47">
        <f t="shared" si="10"/>
        <v>0</v>
      </c>
    </row>
    <row r="223" spans="1:10" ht="12.75">
      <c r="A223" s="47">
        <f>202+PRRAS!H46</f>
        <v>222</v>
      </c>
      <c r="B223" s="52">
        <f>PRRAS!I46</f>
        <v>0</v>
      </c>
      <c r="C223" s="52">
        <f>PRRAS!J46</f>
        <v>0</v>
      </c>
      <c r="D223" s="52">
        <v>0</v>
      </c>
      <c r="E223" s="52">
        <v>0</v>
      </c>
      <c r="F223" s="49">
        <f t="shared" si="9"/>
        <v>0</v>
      </c>
      <c r="J223" s="47">
        <f t="shared" si="10"/>
        <v>0</v>
      </c>
    </row>
    <row r="224" spans="1:10" ht="12.75">
      <c r="A224" s="47">
        <f>202+PRRAS!H47</f>
        <v>223</v>
      </c>
      <c r="B224" s="52">
        <f>PRRAS!I47</f>
        <v>4800</v>
      </c>
      <c r="C224" s="52">
        <f>PRRAS!J47</f>
        <v>4800</v>
      </c>
      <c r="D224" s="52">
        <v>0</v>
      </c>
      <c r="E224" s="52">
        <v>0</v>
      </c>
      <c r="F224" s="49">
        <f t="shared" si="9"/>
        <v>32112</v>
      </c>
      <c r="J224" s="47">
        <f t="shared" si="10"/>
        <v>0</v>
      </c>
    </row>
    <row r="225" spans="1:10" ht="12.75">
      <c r="A225" s="47">
        <f>202+PRRAS!H48</f>
        <v>224</v>
      </c>
      <c r="B225" s="52">
        <f>PRRAS!I48</f>
        <v>4800</v>
      </c>
      <c r="C225" s="52">
        <f>PRRAS!J48</f>
        <v>4800</v>
      </c>
      <c r="D225" s="52">
        <v>0</v>
      </c>
      <c r="E225" s="52">
        <v>0</v>
      </c>
      <c r="F225" s="49">
        <f t="shared" si="9"/>
        <v>32256.000000000007</v>
      </c>
      <c r="J225" s="47">
        <f t="shared" si="10"/>
        <v>0</v>
      </c>
    </row>
    <row r="226" spans="1:10" ht="12.75">
      <c r="A226" s="47">
        <f>202+PRRAS!H49</f>
        <v>225</v>
      </c>
      <c r="B226" s="52">
        <f>PRRAS!I49</f>
        <v>0</v>
      </c>
      <c r="C226" s="52">
        <f>PRRAS!J49</f>
        <v>0</v>
      </c>
      <c r="D226" s="52">
        <v>0</v>
      </c>
      <c r="E226" s="52">
        <v>0</v>
      </c>
      <c r="F226" s="49">
        <f t="shared" si="9"/>
        <v>0</v>
      </c>
      <c r="J226" s="47">
        <f t="shared" si="10"/>
        <v>0</v>
      </c>
    </row>
    <row r="227" spans="1:10" ht="12.75">
      <c r="A227" s="47">
        <f>202+PRRAS!H50</f>
        <v>226</v>
      </c>
      <c r="B227" s="52">
        <f>PRRAS!I50</f>
        <v>587292</v>
      </c>
      <c r="C227" s="52">
        <f>PRRAS!J50</f>
        <v>804262</v>
      </c>
      <c r="D227" s="52">
        <v>0</v>
      </c>
      <c r="E227" s="52">
        <v>0</v>
      </c>
      <c r="F227" s="49">
        <f t="shared" si="9"/>
        <v>4962544.16</v>
      </c>
      <c r="J227" s="47">
        <f t="shared" si="10"/>
        <v>0</v>
      </c>
    </row>
    <row r="228" spans="1:10" ht="12.75">
      <c r="A228" s="47">
        <f>202+PRRAS!H51</f>
        <v>227</v>
      </c>
      <c r="B228" s="52">
        <f>PRRAS!I51</f>
        <v>581292</v>
      </c>
      <c r="C228" s="52">
        <f>PRRAS!J51</f>
        <v>466931</v>
      </c>
      <c r="D228" s="52">
        <v>0</v>
      </c>
      <c r="E228" s="52">
        <v>0</v>
      </c>
      <c r="F228" s="49">
        <f t="shared" si="9"/>
        <v>3439399.58</v>
      </c>
      <c r="J228" s="47">
        <f t="shared" si="10"/>
        <v>0</v>
      </c>
    </row>
    <row r="229" spans="1:10" ht="12.75">
      <c r="A229" s="47">
        <f>202+PRRAS!H52</f>
        <v>228</v>
      </c>
      <c r="B229" s="52">
        <f>PRRAS!I52</f>
        <v>551292</v>
      </c>
      <c r="C229" s="52">
        <f>PRRAS!J52</f>
        <v>444931</v>
      </c>
      <c r="D229" s="52">
        <v>0</v>
      </c>
      <c r="E229" s="52">
        <v>0</v>
      </c>
      <c r="F229" s="49">
        <f t="shared" si="9"/>
        <v>3285831.1199999996</v>
      </c>
      <c r="J229" s="47">
        <f t="shared" si="10"/>
        <v>0</v>
      </c>
    </row>
    <row r="230" spans="1:10" ht="12.75">
      <c r="A230" s="47">
        <f>202+PRRAS!H53</f>
        <v>229</v>
      </c>
      <c r="B230" s="52">
        <f>PRRAS!I53</f>
        <v>30000</v>
      </c>
      <c r="C230" s="52">
        <f>PRRAS!J53</f>
        <v>22000</v>
      </c>
      <c r="D230" s="52">
        <v>0</v>
      </c>
      <c r="E230" s="52">
        <v>0</v>
      </c>
      <c r="F230" s="49">
        <f t="shared" si="9"/>
        <v>169460</v>
      </c>
      <c r="J230" s="47">
        <f t="shared" si="10"/>
        <v>0</v>
      </c>
    </row>
    <row r="231" spans="1:10" ht="12.75">
      <c r="A231" s="47">
        <f>202+PRRAS!H54</f>
        <v>230</v>
      </c>
      <c r="B231" s="52">
        <f>PRRAS!I54</f>
        <v>0</v>
      </c>
      <c r="C231" s="52">
        <f>PRRAS!J54</f>
        <v>0</v>
      </c>
      <c r="D231" s="52">
        <v>0</v>
      </c>
      <c r="E231" s="52">
        <v>0</v>
      </c>
      <c r="F231" s="49">
        <f t="shared" si="9"/>
        <v>0</v>
      </c>
      <c r="J231" s="47">
        <f t="shared" si="10"/>
        <v>0</v>
      </c>
    </row>
    <row r="232" spans="1:10" ht="12.75">
      <c r="A232" s="47">
        <f>202+PRRAS!H55</f>
        <v>231</v>
      </c>
      <c r="B232" s="52">
        <f>PRRAS!I55</f>
        <v>0</v>
      </c>
      <c r="C232" s="52">
        <f>PRRAS!J55</f>
        <v>335531</v>
      </c>
      <c r="D232" s="52">
        <v>0</v>
      </c>
      <c r="E232" s="52">
        <v>0</v>
      </c>
      <c r="F232" s="49">
        <f t="shared" si="9"/>
        <v>1550153.22</v>
      </c>
      <c r="J232" s="47">
        <f t="shared" si="10"/>
        <v>0</v>
      </c>
    </row>
    <row r="233" spans="1:10" ht="12.75">
      <c r="A233" s="47">
        <f>202+PRRAS!H56</f>
        <v>232</v>
      </c>
      <c r="B233" s="52">
        <f>PRRAS!I56</f>
        <v>0</v>
      </c>
      <c r="C233" s="52">
        <f>PRRAS!J56</f>
        <v>1800</v>
      </c>
      <c r="D233" s="52">
        <v>0</v>
      </c>
      <c r="E233" s="52">
        <v>0</v>
      </c>
      <c r="F233" s="49">
        <f t="shared" si="9"/>
        <v>8352</v>
      </c>
      <c r="J233" s="47">
        <f t="shared" si="10"/>
        <v>0</v>
      </c>
    </row>
    <row r="234" spans="1:10" ht="12.75">
      <c r="A234" s="47">
        <f>202+PRRAS!H57</f>
        <v>233</v>
      </c>
      <c r="B234" s="52">
        <f>PRRAS!I57</f>
        <v>6000</v>
      </c>
      <c r="C234" s="52">
        <f>PRRAS!J57</f>
        <v>0</v>
      </c>
      <c r="D234" s="52">
        <v>0</v>
      </c>
      <c r="E234" s="52">
        <v>0</v>
      </c>
      <c r="F234" s="49">
        <f t="shared" si="9"/>
        <v>13980</v>
      </c>
      <c r="J234" s="47">
        <f t="shared" si="10"/>
        <v>0</v>
      </c>
    </row>
    <row r="235" spans="1:10" ht="12.75">
      <c r="A235" s="47">
        <f>202+PRRAS!H58</f>
        <v>234</v>
      </c>
      <c r="B235" s="52">
        <f>PRRAS!I58</f>
        <v>247932</v>
      </c>
      <c r="C235" s="52">
        <f>PRRAS!J58</f>
        <v>213103</v>
      </c>
      <c r="D235" s="52">
        <v>0</v>
      </c>
      <c r="E235" s="52">
        <v>0</v>
      </c>
      <c r="F235" s="49">
        <f t="shared" si="9"/>
        <v>1577482.92</v>
      </c>
      <c r="J235" s="47">
        <f t="shared" si="10"/>
        <v>0</v>
      </c>
    </row>
    <row r="236" spans="1:10" ht="12.75">
      <c r="A236" s="47">
        <f>202+PRRAS!H59</f>
        <v>235</v>
      </c>
      <c r="B236" s="52">
        <f>PRRAS!I59</f>
        <v>235801</v>
      </c>
      <c r="C236" s="52">
        <f>PRRAS!J59</f>
        <v>202234</v>
      </c>
      <c r="D236" s="52">
        <v>0</v>
      </c>
      <c r="E236" s="52">
        <v>0</v>
      </c>
      <c r="F236" s="49">
        <f t="shared" si="9"/>
        <v>1504632.15</v>
      </c>
      <c r="J236" s="47">
        <f t="shared" si="10"/>
        <v>0</v>
      </c>
    </row>
    <row r="237" spans="1:10" ht="12.75">
      <c r="A237" s="47">
        <f>202+PRRAS!H60</f>
        <v>236</v>
      </c>
      <c r="B237" s="52">
        <f>PRRAS!I60</f>
        <v>142629</v>
      </c>
      <c r="C237" s="52">
        <f>PRRAS!J60</f>
        <v>0</v>
      </c>
      <c r="D237" s="52">
        <v>0</v>
      </c>
      <c r="E237" s="52">
        <v>0</v>
      </c>
      <c r="F237" s="49">
        <f t="shared" si="9"/>
        <v>336604.44</v>
      </c>
      <c r="J237" s="47">
        <f t="shared" si="10"/>
        <v>0</v>
      </c>
    </row>
    <row r="238" spans="1:10" ht="12.75">
      <c r="A238" s="47">
        <f>202+PRRAS!H61</f>
        <v>237</v>
      </c>
      <c r="B238" s="52">
        <f>PRRAS!I61</f>
        <v>93172</v>
      </c>
      <c r="C238" s="52">
        <f>PRRAS!J61</f>
        <v>202234</v>
      </c>
      <c r="D238" s="52">
        <v>0</v>
      </c>
      <c r="E238" s="52">
        <v>0</v>
      </c>
      <c r="F238" s="49">
        <f t="shared" si="9"/>
        <v>1179406.8</v>
      </c>
      <c r="J238" s="47">
        <f t="shared" si="10"/>
        <v>0</v>
      </c>
    </row>
    <row r="239" spans="1:10" ht="12.75">
      <c r="A239" s="47">
        <f>202+PRRAS!H62</f>
        <v>238</v>
      </c>
      <c r="B239" s="52">
        <f>PRRAS!I62</f>
        <v>0</v>
      </c>
      <c r="C239" s="52">
        <f>PRRAS!J62</f>
        <v>0</v>
      </c>
      <c r="D239" s="52">
        <v>0</v>
      </c>
      <c r="E239" s="52">
        <v>0</v>
      </c>
      <c r="F239" s="49">
        <f t="shared" si="9"/>
        <v>0</v>
      </c>
      <c r="J239" s="47">
        <f t="shared" si="10"/>
        <v>0</v>
      </c>
    </row>
    <row r="240" spans="1:10" ht="12.75">
      <c r="A240" s="47">
        <f>202+PRRAS!H63</f>
        <v>239</v>
      </c>
      <c r="B240" s="52">
        <f>PRRAS!I63</f>
        <v>12131</v>
      </c>
      <c r="C240" s="52">
        <f>PRRAS!J63</f>
        <v>10869</v>
      </c>
      <c r="D240" s="52">
        <v>0</v>
      </c>
      <c r="E240" s="52">
        <v>0</v>
      </c>
      <c r="F240" s="49">
        <f t="shared" si="9"/>
        <v>80946.91</v>
      </c>
      <c r="J240" s="47">
        <f t="shared" si="10"/>
        <v>0</v>
      </c>
    </row>
    <row r="241" spans="1:10" ht="12.75">
      <c r="A241" s="47">
        <f>202+PRRAS!H64</f>
        <v>240</v>
      </c>
      <c r="B241" s="52">
        <f>PRRAS!I64</f>
        <v>0</v>
      </c>
      <c r="C241" s="52">
        <f>PRRAS!J64</f>
        <v>0</v>
      </c>
      <c r="D241" s="52">
        <v>0</v>
      </c>
      <c r="E241" s="52">
        <v>0</v>
      </c>
      <c r="F241" s="49">
        <f t="shared" si="9"/>
        <v>0</v>
      </c>
      <c r="J241" s="47">
        <f t="shared" si="10"/>
        <v>0</v>
      </c>
    </row>
    <row r="242" spans="1:10" ht="12.75">
      <c r="A242" s="47">
        <f>202+PRRAS!H65</f>
        <v>241</v>
      </c>
      <c r="B242" s="52">
        <f>PRRAS!I65</f>
        <v>0</v>
      </c>
      <c r="C242" s="52">
        <f>PRRAS!J65</f>
        <v>0</v>
      </c>
      <c r="D242" s="52">
        <v>0</v>
      </c>
      <c r="E242" s="52">
        <v>0</v>
      </c>
      <c r="F242" s="49">
        <f t="shared" si="9"/>
        <v>0</v>
      </c>
      <c r="J242" s="47">
        <f t="shared" si="10"/>
        <v>0</v>
      </c>
    </row>
    <row r="243" spans="1:10" ht="12.75">
      <c r="A243" s="47">
        <f>202+PRRAS!H66</f>
        <v>242</v>
      </c>
      <c r="B243" s="52">
        <f>PRRAS!I66</f>
        <v>12131</v>
      </c>
      <c r="C243" s="52">
        <f>PRRAS!J66</f>
        <v>10869</v>
      </c>
      <c r="D243" s="52">
        <v>0</v>
      </c>
      <c r="E243" s="52">
        <v>0</v>
      </c>
      <c r="F243" s="49">
        <f t="shared" si="9"/>
        <v>81962.98</v>
      </c>
      <c r="J243" s="47">
        <f t="shared" si="10"/>
        <v>0</v>
      </c>
    </row>
    <row r="244" spans="1:10" ht="12.75">
      <c r="A244" s="47">
        <f>202+PRRAS!H67</f>
        <v>243</v>
      </c>
      <c r="B244" s="52">
        <f>PRRAS!I67</f>
        <v>0</v>
      </c>
      <c r="C244" s="52">
        <f>PRRAS!J67</f>
        <v>0</v>
      </c>
      <c r="D244" s="52">
        <v>0</v>
      </c>
      <c r="E244" s="52">
        <v>0</v>
      </c>
      <c r="F244" s="49">
        <f t="shared" si="9"/>
        <v>0</v>
      </c>
      <c r="J244" s="47">
        <f t="shared" si="10"/>
        <v>0</v>
      </c>
    </row>
    <row r="245" spans="1:10" ht="12.75">
      <c r="A245" s="47">
        <f>202+PRRAS!H68</f>
        <v>244</v>
      </c>
      <c r="B245" s="52">
        <f>PRRAS!I68</f>
        <v>0</v>
      </c>
      <c r="C245" s="52">
        <f>PRRAS!J68</f>
        <v>0</v>
      </c>
      <c r="D245" s="52">
        <v>0</v>
      </c>
      <c r="E245" s="52">
        <v>0</v>
      </c>
      <c r="F245" s="49">
        <f t="shared" si="9"/>
        <v>0</v>
      </c>
      <c r="J245" s="47">
        <f t="shared" si="10"/>
        <v>0</v>
      </c>
    </row>
    <row r="246" spans="1:10" ht="12.75">
      <c r="A246" s="47">
        <f>202+PRRAS!H69</f>
        <v>245</v>
      </c>
      <c r="B246" s="52">
        <f>PRRAS!I69</f>
        <v>0</v>
      </c>
      <c r="C246" s="52">
        <f>PRRAS!J69</f>
        <v>0</v>
      </c>
      <c r="D246" s="52">
        <v>0</v>
      </c>
      <c r="E246" s="52">
        <v>0</v>
      </c>
      <c r="F246" s="49">
        <f t="shared" si="9"/>
        <v>0</v>
      </c>
      <c r="J246" s="47">
        <f t="shared" si="10"/>
        <v>0</v>
      </c>
    </row>
    <row r="247" spans="1:10" ht="12.75">
      <c r="A247" s="47">
        <f>202+PRRAS!H71</f>
        <v>246</v>
      </c>
      <c r="B247" s="52">
        <f>PRRAS!I71</f>
        <v>867369</v>
      </c>
      <c r="C247" s="52">
        <f>PRRAS!J71</f>
        <v>1079122</v>
      </c>
      <c r="D247" s="52">
        <v>0</v>
      </c>
      <c r="E247" s="52">
        <v>0</v>
      </c>
      <c r="F247" s="49">
        <f t="shared" si="9"/>
        <v>7443007.98</v>
      </c>
      <c r="J247" s="47">
        <f t="shared" si="10"/>
        <v>0</v>
      </c>
    </row>
    <row r="248" spans="1:10" ht="12.75">
      <c r="A248" s="47">
        <f>202+PRRAS!H72</f>
        <v>247</v>
      </c>
      <c r="B248" s="52">
        <f>PRRAS!I72</f>
        <v>251477</v>
      </c>
      <c r="C248" s="52">
        <f>PRRAS!J72</f>
        <v>398966</v>
      </c>
      <c r="D248" s="52">
        <v>0</v>
      </c>
      <c r="E248" s="52">
        <v>0</v>
      </c>
      <c r="F248" s="49">
        <f t="shared" si="9"/>
        <v>2592040.2300000004</v>
      </c>
      <c r="J248" s="47">
        <f t="shared" si="10"/>
        <v>0</v>
      </c>
    </row>
    <row r="249" spans="1:10" ht="12.75">
      <c r="A249" s="47">
        <f>202+PRRAS!H73</f>
        <v>248</v>
      </c>
      <c r="B249" s="52">
        <f>PRRAS!I73</f>
        <v>221198</v>
      </c>
      <c r="C249" s="52">
        <f>PRRAS!J73</f>
        <v>343540</v>
      </c>
      <c r="D249" s="52">
        <v>0</v>
      </c>
      <c r="E249" s="52">
        <v>0</v>
      </c>
      <c r="F249" s="49">
        <f t="shared" si="9"/>
        <v>2252529.44</v>
      </c>
      <c r="J249" s="47">
        <f t="shared" si="10"/>
        <v>0</v>
      </c>
    </row>
    <row r="250" spans="1:10" ht="12.75">
      <c r="A250" s="47">
        <f>202+PRRAS!H74</f>
        <v>249</v>
      </c>
      <c r="B250" s="52">
        <f>PRRAS!I74</f>
        <v>221198</v>
      </c>
      <c r="C250" s="52">
        <f>PRRAS!J74</f>
        <v>343540</v>
      </c>
      <c r="D250" s="52">
        <v>0</v>
      </c>
      <c r="E250" s="52">
        <v>0</v>
      </c>
      <c r="F250" s="49">
        <f t="shared" si="9"/>
        <v>2261612.22</v>
      </c>
      <c r="J250" s="47">
        <f t="shared" si="10"/>
        <v>0</v>
      </c>
    </row>
    <row r="251" spans="1:10" ht="12.75">
      <c r="A251" s="47">
        <f>202+PRRAS!H75</f>
        <v>250</v>
      </c>
      <c r="B251" s="52">
        <f>PRRAS!I75</f>
        <v>0</v>
      </c>
      <c r="C251" s="52">
        <f>PRRAS!J75</f>
        <v>0</v>
      </c>
      <c r="D251" s="52">
        <v>0</v>
      </c>
      <c r="E251" s="52">
        <v>0</v>
      </c>
      <c r="F251" s="49">
        <f t="shared" si="9"/>
        <v>0</v>
      </c>
      <c r="J251" s="47">
        <f t="shared" si="10"/>
        <v>0</v>
      </c>
    </row>
    <row r="252" spans="1:10" ht="12.75">
      <c r="A252" s="47">
        <f>202+PRRAS!H76</f>
        <v>251</v>
      </c>
      <c r="B252" s="52">
        <f>PRRAS!I76</f>
        <v>0</v>
      </c>
      <c r="C252" s="52">
        <f>PRRAS!J76</f>
        <v>0</v>
      </c>
      <c r="D252" s="52">
        <v>0</v>
      </c>
      <c r="E252" s="52">
        <v>0</v>
      </c>
      <c r="F252" s="49">
        <f t="shared" si="9"/>
        <v>0</v>
      </c>
      <c r="J252" s="47">
        <f t="shared" si="10"/>
        <v>0</v>
      </c>
    </row>
    <row r="253" spans="1:10" ht="12.75">
      <c r="A253" s="47">
        <f>202+PRRAS!H77</f>
        <v>252</v>
      </c>
      <c r="B253" s="52">
        <f>PRRAS!I77</f>
        <v>0</v>
      </c>
      <c r="C253" s="52">
        <f>PRRAS!J77</f>
        <v>0</v>
      </c>
      <c r="D253" s="52">
        <v>0</v>
      </c>
      <c r="E253" s="52">
        <v>0</v>
      </c>
      <c r="F253" s="49">
        <f t="shared" si="9"/>
        <v>0</v>
      </c>
      <c r="J253" s="47">
        <f t="shared" si="10"/>
        <v>0</v>
      </c>
    </row>
    <row r="254" spans="1:10" ht="12.75">
      <c r="A254" s="47">
        <f>202+PRRAS!H78</f>
        <v>253</v>
      </c>
      <c r="B254" s="52">
        <f>PRRAS!I78</f>
        <v>0</v>
      </c>
      <c r="C254" s="52">
        <f>PRRAS!J78</f>
        <v>3000</v>
      </c>
      <c r="D254" s="52">
        <v>0</v>
      </c>
      <c r="E254" s="52">
        <v>0</v>
      </c>
      <c r="F254" s="49">
        <f t="shared" si="9"/>
        <v>15179.999999999998</v>
      </c>
      <c r="J254" s="47">
        <f t="shared" si="10"/>
        <v>0</v>
      </c>
    </row>
    <row r="255" spans="1:10" ht="12.75">
      <c r="A255" s="47">
        <f>202+PRRAS!H79</f>
        <v>254</v>
      </c>
      <c r="B255" s="52">
        <f>PRRAS!I79</f>
        <v>30279</v>
      </c>
      <c r="C255" s="52">
        <f>PRRAS!J79</f>
        <v>52426</v>
      </c>
      <c r="D255" s="52">
        <v>0</v>
      </c>
      <c r="E255" s="52">
        <v>0</v>
      </c>
      <c r="F255" s="49">
        <f t="shared" si="9"/>
        <v>343232.74</v>
      </c>
      <c r="J255" s="47">
        <f t="shared" si="10"/>
        <v>0</v>
      </c>
    </row>
    <row r="256" spans="1:10" ht="12.75">
      <c r="A256" s="47">
        <f>202+PRRAS!H80</f>
        <v>255</v>
      </c>
      <c r="B256" s="52">
        <f>PRRAS!I80</f>
        <v>26893</v>
      </c>
      <c r="C256" s="52">
        <f>PRRAS!J80</f>
        <v>47255</v>
      </c>
      <c r="D256" s="52">
        <v>0</v>
      </c>
      <c r="E256" s="52">
        <v>0</v>
      </c>
      <c r="F256" s="49">
        <f t="shared" si="9"/>
        <v>309577.64999999997</v>
      </c>
      <c r="J256" s="47">
        <f t="shared" si="10"/>
        <v>0</v>
      </c>
    </row>
    <row r="257" spans="1:10" ht="12.75">
      <c r="A257" s="47">
        <f>202+PRRAS!H81</f>
        <v>256</v>
      </c>
      <c r="B257" s="52">
        <f>PRRAS!I81</f>
        <v>3386</v>
      </c>
      <c r="C257" s="52">
        <f>PRRAS!J81</f>
        <v>5171</v>
      </c>
      <c r="D257" s="52">
        <v>0</v>
      </c>
      <c r="E257" s="52">
        <v>0</v>
      </c>
      <c r="F257" s="49">
        <f t="shared" si="9"/>
        <v>35143.68</v>
      </c>
      <c r="J257" s="47">
        <f t="shared" si="10"/>
        <v>0</v>
      </c>
    </row>
    <row r="258" spans="1:10" ht="12.75">
      <c r="A258" s="47">
        <f>202+PRRAS!H82</f>
        <v>257</v>
      </c>
      <c r="B258" s="52">
        <f>PRRAS!I82</f>
        <v>0</v>
      </c>
      <c r="C258" s="52">
        <f>PRRAS!J82</f>
        <v>0</v>
      </c>
      <c r="D258" s="52">
        <v>0</v>
      </c>
      <c r="E258" s="52">
        <v>0</v>
      </c>
      <c r="F258" s="49">
        <f t="shared" si="9"/>
        <v>0</v>
      </c>
      <c r="J258" s="47">
        <f t="shared" si="10"/>
        <v>0</v>
      </c>
    </row>
    <row r="259" spans="1:10" ht="12.75">
      <c r="A259" s="47">
        <f>202+PRRAS!H83</f>
        <v>258</v>
      </c>
      <c r="B259" s="52">
        <f>PRRAS!I83</f>
        <v>0</v>
      </c>
      <c r="C259" s="52">
        <f>PRRAS!J83</f>
        <v>0</v>
      </c>
      <c r="D259" s="52">
        <v>0</v>
      </c>
      <c r="E259" s="52">
        <v>0</v>
      </c>
      <c r="F259" s="49">
        <f t="shared" si="9"/>
        <v>0</v>
      </c>
      <c r="J259" s="47">
        <f t="shared" si="10"/>
        <v>0</v>
      </c>
    </row>
    <row r="260" spans="1:10" ht="12.75">
      <c r="A260" s="47">
        <f>202+PRRAS!H84</f>
        <v>259</v>
      </c>
      <c r="B260" s="52">
        <f>PRRAS!I84</f>
        <v>570884</v>
      </c>
      <c r="C260" s="52">
        <f>PRRAS!J84</f>
        <v>652764</v>
      </c>
      <c r="D260" s="52">
        <v>0</v>
      </c>
      <c r="E260" s="52">
        <v>0</v>
      </c>
      <c r="F260" s="49">
        <f t="shared" si="9"/>
        <v>4859907.08</v>
      </c>
      <c r="J260" s="47">
        <f t="shared" si="10"/>
        <v>0</v>
      </c>
    </row>
    <row r="261" spans="1:10" ht="12.75">
      <c r="A261" s="47">
        <f>202+PRRAS!H85</f>
        <v>260</v>
      </c>
      <c r="B261" s="52">
        <f>PRRAS!I85</f>
        <v>32094</v>
      </c>
      <c r="C261" s="52">
        <f>PRRAS!J85</f>
        <v>63325</v>
      </c>
      <c r="D261" s="52">
        <v>0</v>
      </c>
      <c r="E261" s="52">
        <v>0</v>
      </c>
      <c r="F261" s="49">
        <f t="shared" si="9"/>
        <v>412734.4</v>
      </c>
      <c r="J261" s="47">
        <f t="shared" si="10"/>
        <v>0</v>
      </c>
    </row>
    <row r="262" spans="1:10" ht="12.75">
      <c r="A262" s="47">
        <f>202+PRRAS!H86</f>
        <v>261</v>
      </c>
      <c r="B262" s="52">
        <f>PRRAS!I86</f>
        <v>7799</v>
      </c>
      <c r="C262" s="52">
        <f>PRRAS!J86</f>
        <v>29440</v>
      </c>
      <c r="D262" s="52">
        <v>0</v>
      </c>
      <c r="E262" s="52">
        <v>0</v>
      </c>
      <c r="F262" s="49">
        <f t="shared" si="9"/>
        <v>174032.19</v>
      </c>
      <c r="J262" s="47">
        <f t="shared" si="10"/>
        <v>0</v>
      </c>
    </row>
    <row r="263" spans="1:10" ht="12.75">
      <c r="A263" s="47">
        <f>202+PRRAS!H87</f>
        <v>262</v>
      </c>
      <c r="B263" s="52">
        <f>PRRAS!I87</f>
        <v>24295</v>
      </c>
      <c r="C263" s="52">
        <f>PRRAS!J87</f>
        <v>33885</v>
      </c>
      <c r="D263" s="52">
        <v>0</v>
      </c>
      <c r="E263" s="52">
        <v>0</v>
      </c>
      <c r="F263" s="49">
        <f t="shared" si="9"/>
        <v>241210.3</v>
      </c>
      <c r="J263" s="47">
        <f t="shared" si="10"/>
        <v>0</v>
      </c>
    </row>
    <row r="264" spans="1:10" ht="12.75">
      <c r="A264" s="47">
        <f>202+PRRAS!H88</f>
        <v>263</v>
      </c>
      <c r="B264" s="52">
        <f>PRRAS!I88</f>
        <v>0</v>
      </c>
      <c r="C264" s="52">
        <f>PRRAS!J88</f>
        <v>0</v>
      </c>
      <c r="D264" s="52">
        <v>0</v>
      </c>
      <c r="E264" s="52">
        <v>0</v>
      </c>
      <c r="F264" s="49">
        <f t="shared" si="9"/>
        <v>0</v>
      </c>
      <c r="J264" s="47">
        <f t="shared" si="10"/>
        <v>0</v>
      </c>
    </row>
    <row r="265" spans="1:10" ht="12.75">
      <c r="A265" s="47">
        <f>202+PRRAS!H89</f>
        <v>264</v>
      </c>
      <c r="B265" s="52">
        <f>PRRAS!I89</f>
        <v>92790</v>
      </c>
      <c r="C265" s="52">
        <f>PRRAS!J89</f>
        <v>211454</v>
      </c>
      <c r="D265" s="52">
        <v>0</v>
      </c>
      <c r="E265" s="52">
        <v>0</v>
      </c>
      <c r="F265" s="49">
        <f t="shared" si="9"/>
        <v>1361442.7200000002</v>
      </c>
      <c r="J265" s="47">
        <f t="shared" si="10"/>
        <v>0</v>
      </c>
    </row>
    <row r="266" spans="1:10" ht="12.75">
      <c r="A266" s="47">
        <f>202+PRRAS!H90</f>
        <v>265</v>
      </c>
      <c r="B266" s="52">
        <f>PRRAS!I90</f>
        <v>0</v>
      </c>
      <c r="C266" s="52">
        <f>PRRAS!J90</f>
        <v>117684</v>
      </c>
      <c r="D266" s="52">
        <v>0</v>
      </c>
      <c r="E266" s="52">
        <v>0</v>
      </c>
      <c r="F266" s="49">
        <f t="shared" si="9"/>
        <v>623725.2</v>
      </c>
      <c r="J266" s="47">
        <f t="shared" si="10"/>
        <v>0</v>
      </c>
    </row>
    <row r="267" spans="1:10" ht="12.75">
      <c r="A267" s="47">
        <f>202+PRRAS!H91</f>
        <v>266</v>
      </c>
      <c r="B267" s="52">
        <f>PRRAS!I91</f>
        <v>79056</v>
      </c>
      <c r="C267" s="52">
        <f>PRRAS!J91</f>
        <v>79046</v>
      </c>
      <c r="D267" s="52">
        <v>0</v>
      </c>
      <c r="E267" s="52">
        <v>0</v>
      </c>
      <c r="F267" s="49">
        <f t="shared" si="9"/>
        <v>630813.68</v>
      </c>
      <c r="J267" s="47">
        <f t="shared" si="10"/>
        <v>0</v>
      </c>
    </row>
    <row r="268" spans="1:10" ht="12.75">
      <c r="A268" s="47">
        <f>202+PRRAS!H92</f>
        <v>267</v>
      </c>
      <c r="B268" s="52">
        <f>PRRAS!I92</f>
        <v>13734</v>
      </c>
      <c r="C268" s="52">
        <f>PRRAS!J92</f>
        <v>14724</v>
      </c>
      <c r="D268" s="52">
        <v>0</v>
      </c>
      <c r="E268" s="52">
        <v>0</v>
      </c>
      <c r="F268" s="49">
        <f t="shared" si="9"/>
        <v>115295.94</v>
      </c>
      <c r="J268" s="47">
        <f t="shared" si="10"/>
        <v>0</v>
      </c>
    </row>
    <row r="269" spans="1:10" ht="12.75">
      <c r="A269" s="47">
        <f>202+PRRAS!H93</f>
        <v>268</v>
      </c>
      <c r="B269" s="52">
        <f>PRRAS!I93</f>
        <v>0</v>
      </c>
      <c r="C269" s="52">
        <f>PRRAS!J93</f>
        <v>0</v>
      </c>
      <c r="D269" s="52">
        <v>0</v>
      </c>
      <c r="E269" s="52">
        <v>0</v>
      </c>
      <c r="F269" s="49">
        <f aca="true" t="shared" si="11" ref="F269:F332">A269/100*B269+A269/50*C269</f>
        <v>0</v>
      </c>
      <c r="J269" s="47">
        <f aca="true" t="shared" si="12" ref="J269:J332">ABS(B269-ROUND(B269,0))+ABS(C269-ROUND(C269,0))</f>
        <v>0</v>
      </c>
    </row>
    <row r="270" spans="1:10" ht="12.75">
      <c r="A270" s="47">
        <f>202+PRRAS!H94</f>
        <v>269</v>
      </c>
      <c r="B270" s="52">
        <f>PRRAS!I94</f>
        <v>0</v>
      </c>
      <c r="C270" s="52">
        <f>PRRAS!J94</f>
        <v>7179</v>
      </c>
      <c r="D270" s="52">
        <v>0</v>
      </c>
      <c r="E270" s="52">
        <v>0</v>
      </c>
      <c r="F270" s="49">
        <f t="shared" si="11"/>
        <v>38623.02</v>
      </c>
      <c r="J270" s="47">
        <f t="shared" si="12"/>
        <v>0</v>
      </c>
    </row>
    <row r="271" spans="1:10" ht="12.75">
      <c r="A271" s="47">
        <f>202+PRRAS!H95</f>
        <v>270</v>
      </c>
      <c r="B271" s="52">
        <f>PRRAS!I95</f>
        <v>0</v>
      </c>
      <c r="C271" s="52">
        <f>PRRAS!J95</f>
        <v>2174</v>
      </c>
      <c r="D271" s="52">
        <v>0</v>
      </c>
      <c r="E271" s="52">
        <v>0</v>
      </c>
      <c r="F271" s="49">
        <f t="shared" si="11"/>
        <v>11739.6</v>
      </c>
      <c r="J271" s="47">
        <f t="shared" si="12"/>
        <v>0</v>
      </c>
    </row>
    <row r="272" spans="1:10" ht="12.75">
      <c r="A272" s="47">
        <f>202+PRRAS!H96</f>
        <v>271</v>
      </c>
      <c r="B272" s="52">
        <f>PRRAS!I96</f>
        <v>0</v>
      </c>
      <c r="C272" s="52">
        <f>PRRAS!J96</f>
        <v>5005</v>
      </c>
      <c r="D272" s="52">
        <v>0</v>
      </c>
      <c r="E272" s="52">
        <v>0</v>
      </c>
      <c r="F272" s="49">
        <f t="shared" si="11"/>
        <v>27127.1</v>
      </c>
      <c r="J272" s="47">
        <f t="shared" si="12"/>
        <v>0</v>
      </c>
    </row>
    <row r="273" spans="1:10" ht="12.75">
      <c r="A273" s="47">
        <f>202+PRRAS!H97</f>
        <v>272</v>
      </c>
      <c r="B273" s="52">
        <f>PRRAS!I97</f>
        <v>0</v>
      </c>
      <c r="C273" s="52">
        <f>PRRAS!J97</f>
        <v>0</v>
      </c>
      <c r="D273" s="52">
        <v>0</v>
      </c>
      <c r="E273" s="52">
        <v>0</v>
      </c>
      <c r="F273" s="49">
        <f t="shared" si="11"/>
        <v>0</v>
      </c>
      <c r="J273" s="47">
        <f t="shared" si="12"/>
        <v>0</v>
      </c>
    </row>
    <row r="274" spans="1:10" ht="12.75">
      <c r="A274" s="47">
        <f>202+PRRAS!H98</f>
        <v>273</v>
      </c>
      <c r="B274" s="52">
        <f>PRRAS!I98</f>
        <v>0</v>
      </c>
      <c r="C274" s="52">
        <f>PRRAS!J98</f>
        <v>0</v>
      </c>
      <c r="D274" s="52">
        <v>0</v>
      </c>
      <c r="E274" s="52">
        <v>0</v>
      </c>
      <c r="F274" s="49">
        <f t="shared" si="11"/>
        <v>0</v>
      </c>
      <c r="J274" s="47">
        <f t="shared" si="12"/>
        <v>0</v>
      </c>
    </row>
    <row r="275" spans="1:10" ht="12.75">
      <c r="A275" s="47">
        <f>202+PRRAS!H99</f>
        <v>274</v>
      </c>
      <c r="B275" s="52">
        <f>PRRAS!I99</f>
        <v>8181</v>
      </c>
      <c r="C275" s="52">
        <f>PRRAS!J99</f>
        <v>68959</v>
      </c>
      <c r="D275" s="52">
        <v>0</v>
      </c>
      <c r="E275" s="52">
        <v>0</v>
      </c>
      <c r="F275" s="49">
        <f t="shared" si="11"/>
        <v>400311.26</v>
      </c>
      <c r="J275" s="47">
        <f t="shared" si="12"/>
        <v>0</v>
      </c>
    </row>
    <row r="276" spans="1:10" ht="12.75">
      <c r="A276" s="47">
        <f>202+PRRAS!H100</f>
        <v>275</v>
      </c>
      <c r="B276" s="52">
        <f>PRRAS!I100</f>
        <v>0</v>
      </c>
      <c r="C276" s="52">
        <f>PRRAS!J100</f>
        <v>60568</v>
      </c>
      <c r="D276" s="52">
        <v>0</v>
      </c>
      <c r="E276" s="52">
        <v>0</v>
      </c>
      <c r="F276" s="49">
        <f t="shared" si="11"/>
        <v>333124</v>
      </c>
      <c r="J276" s="47">
        <f t="shared" si="12"/>
        <v>0</v>
      </c>
    </row>
    <row r="277" spans="1:10" ht="12.75">
      <c r="A277" s="47">
        <f>202+PRRAS!H101</f>
        <v>276</v>
      </c>
      <c r="B277" s="52">
        <f>PRRAS!I101</f>
        <v>7271</v>
      </c>
      <c r="C277" s="52">
        <f>PRRAS!J101</f>
        <v>8391</v>
      </c>
      <c r="D277" s="52">
        <v>0</v>
      </c>
      <c r="E277" s="52">
        <v>0</v>
      </c>
      <c r="F277" s="49">
        <f t="shared" si="11"/>
        <v>66386.28</v>
      </c>
      <c r="J277" s="47">
        <f t="shared" si="12"/>
        <v>0</v>
      </c>
    </row>
    <row r="278" spans="1:10" ht="12.75">
      <c r="A278" s="47">
        <f>202+PRRAS!H102</f>
        <v>277</v>
      </c>
      <c r="B278" s="52">
        <f>PRRAS!I102</f>
        <v>910</v>
      </c>
      <c r="C278" s="52">
        <f>PRRAS!J102</f>
        <v>0</v>
      </c>
      <c r="D278" s="52">
        <v>0</v>
      </c>
      <c r="E278" s="52">
        <v>0</v>
      </c>
      <c r="F278" s="49">
        <f t="shared" si="11"/>
        <v>2520.7</v>
      </c>
      <c r="J278" s="47">
        <f t="shared" si="12"/>
        <v>0</v>
      </c>
    </row>
    <row r="279" spans="1:10" ht="12.75">
      <c r="A279" s="47">
        <f>202+PRRAS!H103</f>
        <v>278</v>
      </c>
      <c r="B279" s="52">
        <f>PRRAS!I103</f>
        <v>0</v>
      </c>
      <c r="C279" s="52">
        <f>PRRAS!J103</f>
        <v>0</v>
      </c>
      <c r="D279" s="52">
        <v>0</v>
      </c>
      <c r="E279" s="52">
        <v>0</v>
      </c>
      <c r="F279" s="49">
        <f t="shared" si="11"/>
        <v>0</v>
      </c>
      <c r="J279" s="47">
        <f t="shared" si="12"/>
        <v>0</v>
      </c>
    </row>
    <row r="280" spans="1:10" ht="12.75">
      <c r="A280" s="47">
        <f>202+PRRAS!H104</f>
        <v>279</v>
      </c>
      <c r="B280" s="52">
        <f>PRRAS!I104</f>
        <v>280290</v>
      </c>
      <c r="C280" s="52">
        <f>PRRAS!J104</f>
        <v>119971</v>
      </c>
      <c r="D280" s="52">
        <v>0</v>
      </c>
      <c r="E280" s="52">
        <v>0</v>
      </c>
      <c r="F280" s="49">
        <f t="shared" si="11"/>
        <v>1451447.28</v>
      </c>
      <c r="J280" s="47">
        <f t="shared" si="12"/>
        <v>0</v>
      </c>
    </row>
    <row r="281" spans="1:10" ht="12.75">
      <c r="A281" s="47">
        <f>202+PRRAS!H105</f>
        <v>280</v>
      </c>
      <c r="B281" s="52">
        <f>PRRAS!I105</f>
        <v>22958</v>
      </c>
      <c r="C281" s="52">
        <f>PRRAS!J105</f>
        <v>18483</v>
      </c>
      <c r="D281" s="52">
        <v>0</v>
      </c>
      <c r="E281" s="52">
        <v>0</v>
      </c>
      <c r="F281" s="49">
        <f t="shared" si="11"/>
        <v>167787.19999999998</v>
      </c>
      <c r="J281" s="47">
        <f t="shared" si="12"/>
        <v>0</v>
      </c>
    </row>
    <row r="282" spans="1:10" ht="12.75">
      <c r="A282" s="47">
        <f>202+PRRAS!H106</f>
        <v>281</v>
      </c>
      <c r="B282" s="52">
        <f>PRRAS!I106</f>
        <v>763</v>
      </c>
      <c r="C282" s="52">
        <f>PRRAS!J106</f>
        <v>4019</v>
      </c>
      <c r="D282" s="52">
        <v>0</v>
      </c>
      <c r="E282" s="52">
        <v>0</v>
      </c>
      <c r="F282" s="49">
        <f t="shared" si="11"/>
        <v>24730.809999999998</v>
      </c>
      <c r="J282" s="47">
        <f t="shared" si="12"/>
        <v>0</v>
      </c>
    </row>
    <row r="283" spans="1:10" ht="12.75">
      <c r="A283" s="47">
        <f>202+PRRAS!H107</f>
        <v>282</v>
      </c>
      <c r="B283" s="52">
        <f>PRRAS!I107</f>
        <v>10000</v>
      </c>
      <c r="C283" s="52">
        <f>PRRAS!J107</f>
        <v>15073</v>
      </c>
      <c r="D283" s="52">
        <v>0</v>
      </c>
      <c r="E283" s="52">
        <v>0</v>
      </c>
      <c r="F283" s="49">
        <f t="shared" si="11"/>
        <v>113211.72</v>
      </c>
      <c r="J283" s="47">
        <f t="shared" si="12"/>
        <v>0</v>
      </c>
    </row>
    <row r="284" spans="1:10" ht="12.75">
      <c r="A284" s="47">
        <f>202+PRRAS!H108</f>
        <v>283</v>
      </c>
      <c r="B284" s="52">
        <f>PRRAS!I108</f>
        <v>5136</v>
      </c>
      <c r="C284" s="52">
        <f>PRRAS!J108</f>
        <v>3898</v>
      </c>
      <c r="D284" s="52">
        <v>0</v>
      </c>
      <c r="E284" s="52">
        <v>0</v>
      </c>
      <c r="F284" s="49">
        <f t="shared" si="11"/>
        <v>36597.56</v>
      </c>
      <c r="J284" s="47">
        <f t="shared" si="12"/>
        <v>0</v>
      </c>
    </row>
    <row r="285" spans="1:10" ht="12.75">
      <c r="A285" s="47">
        <f>202+PRRAS!H109</f>
        <v>284</v>
      </c>
      <c r="B285" s="52">
        <f>PRRAS!I109</f>
        <v>15162</v>
      </c>
      <c r="C285" s="52">
        <f>PRRAS!J109</f>
        <v>16319</v>
      </c>
      <c r="D285" s="52">
        <v>0</v>
      </c>
      <c r="E285" s="52">
        <v>0</v>
      </c>
      <c r="F285" s="49">
        <f t="shared" si="11"/>
        <v>135752</v>
      </c>
      <c r="J285" s="47">
        <f t="shared" si="12"/>
        <v>0</v>
      </c>
    </row>
    <row r="286" spans="1:10" ht="12.75">
      <c r="A286" s="47">
        <f>202+PRRAS!H110</f>
        <v>285</v>
      </c>
      <c r="B286" s="52">
        <f>PRRAS!I110</f>
        <v>0</v>
      </c>
      <c r="C286" s="52">
        <f>PRRAS!J110</f>
        <v>0</v>
      </c>
      <c r="D286" s="52">
        <v>0</v>
      </c>
      <c r="E286" s="52">
        <v>0</v>
      </c>
      <c r="F286" s="49">
        <f t="shared" si="11"/>
        <v>0</v>
      </c>
      <c r="J286" s="47">
        <f t="shared" si="12"/>
        <v>0</v>
      </c>
    </row>
    <row r="287" spans="1:10" ht="12.75">
      <c r="A287" s="47">
        <f>202+PRRAS!H111</f>
        <v>286</v>
      </c>
      <c r="B287" s="52">
        <f>PRRAS!I111</f>
        <v>121572</v>
      </c>
      <c r="C287" s="52">
        <f>PRRAS!J111</f>
        <v>20000</v>
      </c>
      <c r="D287" s="52">
        <v>0</v>
      </c>
      <c r="E287" s="52">
        <v>0</v>
      </c>
      <c r="F287" s="49">
        <f t="shared" si="11"/>
        <v>462095.92</v>
      </c>
      <c r="J287" s="47">
        <f t="shared" si="12"/>
        <v>0</v>
      </c>
    </row>
    <row r="288" spans="1:10" ht="12.75">
      <c r="A288" s="47">
        <f>202+PRRAS!H112</f>
        <v>287</v>
      </c>
      <c r="B288" s="52">
        <f>PRRAS!I112</f>
        <v>6787</v>
      </c>
      <c r="C288" s="52">
        <f>PRRAS!J112</f>
        <v>14375</v>
      </c>
      <c r="D288" s="52">
        <v>0</v>
      </c>
      <c r="E288" s="52">
        <v>0</v>
      </c>
      <c r="F288" s="49">
        <f t="shared" si="11"/>
        <v>101991.19</v>
      </c>
      <c r="J288" s="47">
        <f t="shared" si="12"/>
        <v>0</v>
      </c>
    </row>
    <row r="289" spans="1:10" ht="12.75">
      <c r="A289" s="47">
        <f>202+PRRAS!H113</f>
        <v>288</v>
      </c>
      <c r="B289" s="52">
        <f>PRRAS!I113</f>
        <v>97912</v>
      </c>
      <c r="C289" s="52">
        <f>PRRAS!J113</f>
        <v>27804</v>
      </c>
      <c r="D289" s="52">
        <v>0</v>
      </c>
      <c r="E289" s="52">
        <v>0</v>
      </c>
      <c r="F289" s="49">
        <f t="shared" si="11"/>
        <v>442137.6</v>
      </c>
      <c r="J289" s="47">
        <f t="shared" si="12"/>
        <v>0</v>
      </c>
    </row>
    <row r="290" spans="1:10" ht="12.75">
      <c r="A290" s="47">
        <f>202+PRRAS!H114</f>
        <v>289</v>
      </c>
      <c r="B290" s="52">
        <f>PRRAS!I114</f>
        <v>42299</v>
      </c>
      <c r="C290" s="52">
        <f>PRRAS!J114</f>
        <v>49585</v>
      </c>
      <c r="D290" s="52">
        <v>0</v>
      </c>
      <c r="E290" s="52">
        <v>0</v>
      </c>
      <c r="F290" s="49">
        <f t="shared" si="11"/>
        <v>408845.41</v>
      </c>
      <c r="J290" s="47">
        <f t="shared" si="12"/>
        <v>0</v>
      </c>
    </row>
    <row r="291" spans="1:10" ht="12.75">
      <c r="A291" s="47">
        <f>202+PRRAS!H115</f>
        <v>290</v>
      </c>
      <c r="B291" s="52">
        <f>PRRAS!I115</f>
        <v>17203</v>
      </c>
      <c r="C291" s="52">
        <f>PRRAS!J115</f>
        <v>18923</v>
      </c>
      <c r="D291" s="52">
        <v>0</v>
      </c>
      <c r="E291" s="52">
        <v>0</v>
      </c>
      <c r="F291" s="49">
        <f t="shared" si="11"/>
        <v>159642.09999999998</v>
      </c>
      <c r="J291" s="47">
        <f t="shared" si="12"/>
        <v>0</v>
      </c>
    </row>
    <row r="292" spans="1:10" ht="12.75">
      <c r="A292" s="47">
        <f>202+PRRAS!H116</f>
        <v>291</v>
      </c>
      <c r="B292" s="52">
        <f>PRRAS!I116</f>
        <v>0</v>
      </c>
      <c r="C292" s="52">
        <f>PRRAS!J116</f>
        <v>0</v>
      </c>
      <c r="D292" s="52">
        <v>0</v>
      </c>
      <c r="E292" s="52">
        <v>0</v>
      </c>
      <c r="F292" s="49">
        <f t="shared" si="11"/>
        <v>0</v>
      </c>
      <c r="J292" s="47">
        <f t="shared" si="12"/>
        <v>0</v>
      </c>
    </row>
    <row r="293" spans="1:10" ht="12.75">
      <c r="A293" s="47">
        <f>202+PRRAS!H117</f>
        <v>292</v>
      </c>
      <c r="B293" s="52">
        <f>PRRAS!I117</f>
        <v>20881</v>
      </c>
      <c r="C293" s="52">
        <f>PRRAS!J117</f>
        <v>16042</v>
      </c>
      <c r="D293" s="52">
        <v>0</v>
      </c>
      <c r="E293" s="52">
        <v>0</v>
      </c>
      <c r="F293" s="49">
        <f t="shared" si="11"/>
        <v>154657.8</v>
      </c>
      <c r="J293" s="47">
        <f t="shared" si="12"/>
        <v>0</v>
      </c>
    </row>
    <row r="294" spans="1:10" ht="12.75">
      <c r="A294" s="47">
        <f>202+PRRAS!H118</f>
        <v>293</v>
      </c>
      <c r="B294" s="52">
        <f>PRRAS!I118</f>
        <v>4215</v>
      </c>
      <c r="C294" s="52">
        <f>PRRAS!J118</f>
        <v>14620</v>
      </c>
      <c r="D294" s="52">
        <v>0</v>
      </c>
      <c r="E294" s="52">
        <v>0</v>
      </c>
      <c r="F294" s="49">
        <f t="shared" si="11"/>
        <v>98023.15000000001</v>
      </c>
      <c r="J294" s="47">
        <f t="shared" si="12"/>
        <v>0</v>
      </c>
    </row>
    <row r="295" spans="1:10" ht="12.75">
      <c r="A295" s="47">
        <f>202+PRRAS!H119</f>
        <v>294</v>
      </c>
      <c r="B295" s="52">
        <f>PRRAS!I119</f>
        <v>115230</v>
      </c>
      <c r="C295" s="52">
        <f>PRRAS!J119</f>
        <v>132291</v>
      </c>
      <c r="D295" s="52">
        <v>0</v>
      </c>
      <c r="E295" s="52">
        <v>0</v>
      </c>
      <c r="F295" s="49">
        <f t="shared" si="11"/>
        <v>1116647.28</v>
      </c>
      <c r="J295" s="47">
        <f t="shared" si="12"/>
        <v>0</v>
      </c>
    </row>
    <row r="296" spans="1:10" ht="12.75">
      <c r="A296" s="47">
        <f>202+PRRAS!H120</f>
        <v>295</v>
      </c>
      <c r="B296" s="52">
        <f>PRRAS!I120</f>
        <v>0</v>
      </c>
      <c r="C296" s="52">
        <f>PRRAS!J120</f>
        <v>0</v>
      </c>
      <c r="D296" s="52">
        <v>0</v>
      </c>
      <c r="E296" s="52">
        <v>0</v>
      </c>
      <c r="F296" s="49">
        <f t="shared" si="11"/>
        <v>0</v>
      </c>
      <c r="J296" s="47">
        <f t="shared" si="12"/>
        <v>0</v>
      </c>
    </row>
    <row r="297" spans="1:10" ht="12.75">
      <c r="A297" s="47">
        <f>202+PRRAS!H121</f>
        <v>296</v>
      </c>
      <c r="B297" s="52">
        <f>PRRAS!I121</f>
        <v>2020</v>
      </c>
      <c r="C297" s="52">
        <f>PRRAS!J121</f>
        <v>26640</v>
      </c>
      <c r="D297" s="52">
        <v>0</v>
      </c>
      <c r="E297" s="52">
        <v>0</v>
      </c>
      <c r="F297" s="49">
        <f t="shared" si="11"/>
        <v>163688</v>
      </c>
      <c r="J297" s="47">
        <f t="shared" si="12"/>
        <v>0</v>
      </c>
    </row>
    <row r="298" spans="1:10" ht="12.75">
      <c r="A298" s="47">
        <f>202+PRRAS!H122</f>
        <v>297</v>
      </c>
      <c r="B298" s="52">
        <f>PRRAS!I122</f>
        <v>1300</v>
      </c>
      <c r="C298" s="52">
        <f>PRRAS!J122</f>
        <v>1300</v>
      </c>
      <c r="D298" s="52">
        <v>0</v>
      </c>
      <c r="E298" s="52">
        <v>0</v>
      </c>
      <c r="F298" s="49">
        <f t="shared" si="11"/>
        <v>11583.000000000002</v>
      </c>
      <c r="J298" s="47">
        <f t="shared" si="12"/>
        <v>0</v>
      </c>
    </row>
    <row r="299" spans="1:10" ht="12.75">
      <c r="A299" s="47">
        <f>202+PRRAS!H123</f>
        <v>298</v>
      </c>
      <c r="B299" s="52">
        <f>PRRAS!I123</f>
        <v>625</v>
      </c>
      <c r="C299" s="52">
        <f>PRRAS!J123</f>
        <v>1625</v>
      </c>
      <c r="D299" s="52">
        <v>0</v>
      </c>
      <c r="E299" s="52">
        <v>0</v>
      </c>
      <c r="F299" s="49">
        <f t="shared" si="11"/>
        <v>11547.5</v>
      </c>
      <c r="J299" s="47">
        <f t="shared" si="12"/>
        <v>0</v>
      </c>
    </row>
    <row r="300" spans="1:10" ht="12.75">
      <c r="A300" s="47">
        <f>202+PRRAS!H124</f>
        <v>299</v>
      </c>
      <c r="B300" s="52">
        <f>PRRAS!I124</f>
        <v>111285</v>
      </c>
      <c r="C300" s="52">
        <f>PRRAS!J124</f>
        <v>102726</v>
      </c>
      <c r="D300" s="52">
        <v>0</v>
      </c>
      <c r="E300" s="52">
        <v>0</v>
      </c>
      <c r="F300" s="49">
        <f t="shared" si="11"/>
        <v>947043.6300000001</v>
      </c>
      <c r="J300" s="47">
        <f t="shared" si="12"/>
        <v>0</v>
      </c>
    </row>
    <row r="301" spans="1:10" ht="12.75">
      <c r="A301" s="47">
        <f>202+PRRAS!H125</f>
        <v>300</v>
      </c>
      <c r="B301" s="52">
        <f>PRRAS!I125</f>
        <v>7009</v>
      </c>
      <c r="C301" s="52">
        <f>PRRAS!J125</f>
        <v>10869</v>
      </c>
      <c r="D301" s="52">
        <v>0</v>
      </c>
      <c r="E301" s="52">
        <v>0</v>
      </c>
      <c r="F301" s="49">
        <f t="shared" si="11"/>
        <v>86241</v>
      </c>
      <c r="J301" s="47">
        <f t="shared" si="12"/>
        <v>0</v>
      </c>
    </row>
    <row r="302" spans="1:10" ht="12.75">
      <c r="A302" s="47">
        <f>202+PRRAS!H126</f>
        <v>301</v>
      </c>
      <c r="B302" s="52">
        <f>PRRAS!I126</f>
        <v>2023</v>
      </c>
      <c r="C302" s="52">
        <f>PRRAS!J126</f>
        <v>3193</v>
      </c>
      <c r="D302" s="52">
        <v>0</v>
      </c>
      <c r="E302" s="52">
        <v>0</v>
      </c>
      <c r="F302" s="49">
        <f t="shared" si="11"/>
        <v>25311.089999999997</v>
      </c>
      <c r="J302" s="47">
        <f t="shared" si="12"/>
        <v>0</v>
      </c>
    </row>
    <row r="303" spans="1:10" ht="12.75">
      <c r="A303" s="47">
        <f>202+PRRAS!H127</f>
        <v>302</v>
      </c>
      <c r="B303" s="52">
        <f>PRRAS!I127</f>
        <v>0</v>
      </c>
      <c r="C303" s="52">
        <f>PRRAS!J127</f>
        <v>0</v>
      </c>
      <c r="D303" s="52">
        <v>0</v>
      </c>
      <c r="E303" s="52">
        <v>0</v>
      </c>
      <c r="F303" s="49">
        <f t="shared" si="11"/>
        <v>0</v>
      </c>
      <c r="J303" s="47">
        <f t="shared" si="12"/>
        <v>0</v>
      </c>
    </row>
    <row r="304" spans="1:10" ht="12.75">
      <c r="A304" s="47">
        <f>202+PRRAS!H128</f>
        <v>303</v>
      </c>
      <c r="B304" s="52">
        <f>PRRAS!I128</f>
        <v>0</v>
      </c>
      <c r="C304" s="52">
        <f>PRRAS!J128</f>
        <v>0</v>
      </c>
      <c r="D304" s="52">
        <v>0</v>
      </c>
      <c r="E304" s="52">
        <v>0</v>
      </c>
      <c r="F304" s="49">
        <f t="shared" si="11"/>
        <v>0</v>
      </c>
      <c r="J304" s="47">
        <f t="shared" si="12"/>
        <v>0</v>
      </c>
    </row>
    <row r="305" spans="1:10" ht="12.75">
      <c r="A305" s="47">
        <f>202+PRRAS!H129</f>
        <v>304</v>
      </c>
      <c r="B305" s="52">
        <f>PRRAS!I129</f>
        <v>0</v>
      </c>
      <c r="C305" s="52">
        <f>PRRAS!J129</f>
        <v>0</v>
      </c>
      <c r="D305" s="52">
        <v>0</v>
      </c>
      <c r="E305" s="52">
        <v>0</v>
      </c>
      <c r="F305" s="49">
        <f t="shared" si="11"/>
        <v>0</v>
      </c>
      <c r="J305" s="47">
        <f t="shared" si="12"/>
        <v>0</v>
      </c>
    </row>
    <row r="306" spans="1:10" ht="12.75">
      <c r="A306" s="47">
        <f>202+PRRAS!H130</f>
        <v>305</v>
      </c>
      <c r="B306" s="52">
        <f>PRRAS!I130</f>
        <v>0</v>
      </c>
      <c r="C306" s="52">
        <f>PRRAS!J130</f>
        <v>0</v>
      </c>
      <c r="D306" s="52">
        <v>0</v>
      </c>
      <c r="E306" s="52">
        <v>0</v>
      </c>
      <c r="F306" s="49">
        <f t="shared" si="11"/>
        <v>0</v>
      </c>
      <c r="J306" s="47">
        <f t="shared" si="12"/>
        <v>0</v>
      </c>
    </row>
    <row r="307" spans="1:10" ht="12.75">
      <c r="A307" s="47">
        <f>202+PRRAS!H131</f>
        <v>306</v>
      </c>
      <c r="B307" s="52">
        <f>PRRAS!I131</f>
        <v>0</v>
      </c>
      <c r="C307" s="52">
        <f>PRRAS!J131</f>
        <v>0</v>
      </c>
      <c r="D307" s="52">
        <v>0</v>
      </c>
      <c r="E307" s="52">
        <v>0</v>
      </c>
      <c r="F307" s="49">
        <f t="shared" si="11"/>
        <v>0</v>
      </c>
      <c r="J307" s="47">
        <f t="shared" si="12"/>
        <v>0</v>
      </c>
    </row>
    <row r="308" spans="1:10" ht="12.75">
      <c r="A308" s="47">
        <f>202+PRRAS!H132</f>
        <v>307</v>
      </c>
      <c r="B308" s="52">
        <f>PRRAS!I132</f>
        <v>2023</v>
      </c>
      <c r="C308" s="52">
        <f>PRRAS!J132</f>
        <v>3193</v>
      </c>
      <c r="D308" s="52">
        <v>0</v>
      </c>
      <c r="E308" s="52">
        <v>0</v>
      </c>
      <c r="F308" s="49">
        <f t="shared" si="11"/>
        <v>25815.63</v>
      </c>
      <c r="J308" s="47">
        <f t="shared" si="12"/>
        <v>0</v>
      </c>
    </row>
    <row r="309" spans="1:10" ht="12.75">
      <c r="A309" s="47">
        <f>202+PRRAS!H133</f>
        <v>308</v>
      </c>
      <c r="B309" s="52">
        <f>PRRAS!I133</f>
        <v>2023</v>
      </c>
      <c r="C309" s="52">
        <f>PRRAS!J133</f>
        <v>2130</v>
      </c>
      <c r="D309" s="52">
        <v>0</v>
      </c>
      <c r="E309" s="52">
        <v>0</v>
      </c>
      <c r="F309" s="49">
        <f t="shared" si="11"/>
        <v>19351.64</v>
      </c>
      <c r="J309" s="47">
        <f t="shared" si="12"/>
        <v>0</v>
      </c>
    </row>
    <row r="310" spans="1:10" ht="12.75">
      <c r="A310" s="47">
        <f>202+PRRAS!H134</f>
        <v>309</v>
      </c>
      <c r="B310" s="52">
        <f>PRRAS!I134</f>
        <v>0</v>
      </c>
      <c r="C310" s="52">
        <f>PRRAS!J134</f>
        <v>1047</v>
      </c>
      <c r="D310" s="52">
        <v>0</v>
      </c>
      <c r="E310" s="52">
        <v>0</v>
      </c>
      <c r="F310" s="49">
        <f t="shared" si="11"/>
        <v>6470.46</v>
      </c>
      <c r="J310" s="47">
        <f t="shared" si="12"/>
        <v>0</v>
      </c>
    </row>
    <row r="311" spans="1:10" ht="12.75">
      <c r="A311" s="47">
        <f>202+PRRAS!H135</f>
        <v>310</v>
      </c>
      <c r="B311" s="52">
        <f>PRRAS!I135</f>
        <v>0</v>
      </c>
      <c r="C311" s="52">
        <f>PRRAS!J135</f>
        <v>16</v>
      </c>
      <c r="D311" s="52">
        <v>0</v>
      </c>
      <c r="E311" s="52">
        <v>0</v>
      </c>
      <c r="F311" s="49">
        <f t="shared" si="11"/>
        <v>99.2</v>
      </c>
      <c r="J311" s="47">
        <f t="shared" si="12"/>
        <v>0</v>
      </c>
    </row>
    <row r="312" spans="1:10" ht="12.75">
      <c r="A312" s="47">
        <f>202+PRRAS!H136</f>
        <v>311</v>
      </c>
      <c r="B312" s="52">
        <f>PRRAS!I136</f>
        <v>0</v>
      </c>
      <c r="C312" s="52">
        <f>PRRAS!J136</f>
        <v>0</v>
      </c>
      <c r="D312" s="52">
        <v>0</v>
      </c>
      <c r="E312" s="52">
        <v>0</v>
      </c>
      <c r="F312" s="49">
        <f t="shared" si="11"/>
        <v>0</v>
      </c>
      <c r="J312" s="47">
        <f t="shared" si="12"/>
        <v>0</v>
      </c>
    </row>
    <row r="313" spans="1:10" ht="12.75">
      <c r="A313" s="47">
        <f>202+PRRAS!H137</f>
        <v>312</v>
      </c>
      <c r="B313" s="52">
        <f>PRRAS!I137</f>
        <v>25134</v>
      </c>
      <c r="C313" s="52">
        <f>PRRAS!J137</f>
        <v>8330</v>
      </c>
      <c r="D313" s="52">
        <v>0</v>
      </c>
      <c r="E313" s="52">
        <v>0</v>
      </c>
      <c r="F313" s="49">
        <f t="shared" si="11"/>
        <v>130397.28</v>
      </c>
      <c r="J313" s="47">
        <f t="shared" si="12"/>
        <v>0</v>
      </c>
    </row>
    <row r="314" spans="1:10" ht="12.75">
      <c r="A314" s="47">
        <f>202+PRRAS!H138</f>
        <v>313</v>
      </c>
      <c r="B314" s="52">
        <f>PRRAS!I138</f>
        <v>25134</v>
      </c>
      <c r="C314" s="52">
        <f>PRRAS!J138</f>
        <v>8330</v>
      </c>
      <c r="D314" s="52">
        <v>0</v>
      </c>
      <c r="E314" s="52">
        <v>0</v>
      </c>
      <c r="F314" s="49">
        <f t="shared" si="11"/>
        <v>130815.22</v>
      </c>
      <c r="J314" s="47">
        <f t="shared" si="12"/>
        <v>0</v>
      </c>
    </row>
    <row r="315" spans="1:10" ht="12.75">
      <c r="A315" s="47">
        <f>202+PRRAS!H139</f>
        <v>314</v>
      </c>
      <c r="B315" s="52">
        <f>PRRAS!I139</f>
        <v>25134</v>
      </c>
      <c r="C315" s="52">
        <f>PRRAS!J139</f>
        <v>8330</v>
      </c>
      <c r="D315" s="52">
        <v>0</v>
      </c>
      <c r="E315" s="52">
        <v>0</v>
      </c>
      <c r="F315" s="49">
        <f t="shared" si="11"/>
        <v>131233.16</v>
      </c>
      <c r="J315" s="47">
        <f t="shared" si="12"/>
        <v>0</v>
      </c>
    </row>
    <row r="316" spans="1:10" ht="12.75">
      <c r="A316" s="47">
        <f>202+PRRAS!H140</f>
        <v>315</v>
      </c>
      <c r="B316" s="52">
        <f>PRRAS!I140</f>
        <v>0</v>
      </c>
      <c r="C316" s="52">
        <f>PRRAS!J140</f>
        <v>0</v>
      </c>
      <c r="D316" s="52">
        <v>0</v>
      </c>
      <c r="E316" s="52">
        <v>0</v>
      </c>
      <c r="F316" s="49">
        <f t="shared" si="11"/>
        <v>0</v>
      </c>
      <c r="J316" s="47">
        <f t="shared" si="12"/>
        <v>0</v>
      </c>
    </row>
    <row r="317" spans="1:10" ht="12.75">
      <c r="A317" s="47">
        <f>202+PRRAS!H141</f>
        <v>316</v>
      </c>
      <c r="B317" s="52">
        <f>PRRAS!I141</f>
        <v>0</v>
      </c>
      <c r="C317" s="52">
        <f>PRRAS!J141</f>
        <v>0</v>
      </c>
      <c r="D317" s="52">
        <v>0</v>
      </c>
      <c r="E317" s="52">
        <v>0</v>
      </c>
      <c r="F317" s="49">
        <f t="shared" si="11"/>
        <v>0</v>
      </c>
      <c r="J317" s="47">
        <f t="shared" si="12"/>
        <v>0</v>
      </c>
    </row>
    <row r="318" spans="1:10" ht="12.75">
      <c r="A318" s="47">
        <f>202+PRRAS!H142</f>
        <v>317</v>
      </c>
      <c r="B318" s="52">
        <f>PRRAS!I142</f>
        <v>10842</v>
      </c>
      <c r="C318" s="52">
        <f>PRRAS!J142</f>
        <v>5000</v>
      </c>
      <c r="D318" s="52">
        <v>0</v>
      </c>
      <c r="E318" s="52">
        <v>0</v>
      </c>
      <c r="F318" s="49">
        <f t="shared" si="11"/>
        <v>66069.14</v>
      </c>
      <c r="J318" s="47">
        <f t="shared" si="12"/>
        <v>0</v>
      </c>
    </row>
    <row r="319" spans="1:10" ht="12.75">
      <c r="A319" s="47">
        <f>202+PRRAS!H143</f>
        <v>318</v>
      </c>
      <c r="B319" s="52">
        <f>PRRAS!I143</f>
        <v>0</v>
      </c>
      <c r="C319" s="52">
        <f>PRRAS!J143</f>
        <v>0</v>
      </c>
      <c r="D319" s="52">
        <v>0</v>
      </c>
      <c r="E319" s="52">
        <v>0</v>
      </c>
      <c r="F319" s="49">
        <f t="shared" si="11"/>
        <v>0</v>
      </c>
      <c r="J319" s="47">
        <f t="shared" si="12"/>
        <v>0</v>
      </c>
    </row>
    <row r="320" spans="1:10" ht="12.75">
      <c r="A320" s="47">
        <f>202+PRRAS!H144</f>
        <v>319</v>
      </c>
      <c r="B320" s="52">
        <f>PRRAS!I144</f>
        <v>0</v>
      </c>
      <c r="C320" s="52">
        <f>PRRAS!J144</f>
        <v>0</v>
      </c>
      <c r="D320" s="52">
        <v>0</v>
      </c>
      <c r="E320" s="52">
        <v>0</v>
      </c>
      <c r="F320" s="49">
        <f t="shared" si="11"/>
        <v>0</v>
      </c>
      <c r="J320" s="47">
        <f t="shared" si="12"/>
        <v>0</v>
      </c>
    </row>
    <row r="321" spans="1:10" ht="12.75">
      <c r="A321" s="47">
        <f>202+PRRAS!H145</f>
        <v>320</v>
      </c>
      <c r="B321" s="52">
        <f>PRRAS!I145</f>
        <v>0</v>
      </c>
      <c r="C321" s="52">
        <f>PRRAS!J145</f>
        <v>0</v>
      </c>
      <c r="D321" s="52">
        <v>0</v>
      </c>
      <c r="E321" s="52">
        <v>0</v>
      </c>
      <c r="F321" s="49">
        <f t="shared" si="11"/>
        <v>0</v>
      </c>
      <c r="J321" s="47">
        <f t="shared" si="12"/>
        <v>0</v>
      </c>
    </row>
    <row r="322" spans="1:10" ht="12.75">
      <c r="A322" s="47">
        <f>202+PRRAS!H146</f>
        <v>321</v>
      </c>
      <c r="B322" s="52">
        <f>PRRAS!I146</f>
        <v>0</v>
      </c>
      <c r="C322" s="52">
        <f>PRRAS!J146</f>
        <v>0</v>
      </c>
      <c r="D322" s="52">
        <v>0</v>
      </c>
      <c r="E322" s="52">
        <v>0</v>
      </c>
      <c r="F322" s="49">
        <f t="shared" si="11"/>
        <v>0</v>
      </c>
      <c r="J322" s="47">
        <f t="shared" si="12"/>
        <v>0</v>
      </c>
    </row>
    <row r="323" spans="1:10" ht="12.75">
      <c r="A323" s="47">
        <f>202+PRRAS!H147</f>
        <v>322</v>
      </c>
      <c r="B323" s="52">
        <f>PRRAS!I147</f>
        <v>0</v>
      </c>
      <c r="C323" s="52">
        <f>PRRAS!J147</f>
        <v>0</v>
      </c>
      <c r="D323" s="52">
        <v>0</v>
      </c>
      <c r="E323" s="52">
        <v>0</v>
      </c>
      <c r="F323" s="49">
        <f t="shared" si="11"/>
        <v>0</v>
      </c>
      <c r="J323" s="47">
        <f t="shared" si="12"/>
        <v>0</v>
      </c>
    </row>
    <row r="324" spans="1:10" ht="12.75">
      <c r="A324" s="47">
        <f>202+PRRAS!H148</f>
        <v>323</v>
      </c>
      <c r="B324" s="52">
        <f>PRRAS!I148</f>
        <v>10842</v>
      </c>
      <c r="C324" s="52">
        <f>PRRAS!J148</f>
        <v>5000</v>
      </c>
      <c r="D324" s="52">
        <v>0</v>
      </c>
      <c r="E324" s="52">
        <v>0</v>
      </c>
      <c r="F324" s="49">
        <f t="shared" si="11"/>
        <v>67319.66</v>
      </c>
      <c r="J324" s="47">
        <f t="shared" si="12"/>
        <v>0</v>
      </c>
    </row>
    <row r="325" spans="1:10" ht="12.75">
      <c r="A325" s="47">
        <f>202+PRRAS!H149</f>
        <v>324</v>
      </c>
      <c r="B325" s="52">
        <f>PRRAS!I149</f>
        <v>0</v>
      </c>
      <c r="C325" s="52">
        <f>PRRAS!J149</f>
        <v>0</v>
      </c>
      <c r="D325" s="52">
        <v>0</v>
      </c>
      <c r="E325" s="52">
        <v>0</v>
      </c>
      <c r="F325" s="49">
        <f t="shared" si="11"/>
        <v>0</v>
      </c>
      <c r="J325" s="47">
        <f t="shared" si="12"/>
        <v>0</v>
      </c>
    </row>
    <row r="326" spans="1:10" ht="12.75">
      <c r="A326" s="47">
        <f>202+PRRAS!H150</f>
        <v>325</v>
      </c>
      <c r="B326" s="52">
        <f>PRRAS!I150</f>
        <v>0</v>
      </c>
      <c r="C326" s="52">
        <f>PRRAS!J150</f>
        <v>0</v>
      </c>
      <c r="D326" s="52">
        <v>0</v>
      </c>
      <c r="E326" s="52">
        <v>0</v>
      </c>
      <c r="F326" s="49">
        <f t="shared" si="11"/>
        <v>0</v>
      </c>
      <c r="J326" s="47">
        <f t="shared" si="12"/>
        <v>0</v>
      </c>
    </row>
    <row r="327" spans="1:10" ht="12.75">
      <c r="A327" s="47">
        <f>202+PRRAS!H151</f>
        <v>326</v>
      </c>
      <c r="B327" s="52">
        <f>PRRAS!I151</f>
        <v>0</v>
      </c>
      <c r="C327" s="52">
        <f>PRRAS!J151</f>
        <v>0</v>
      </c>
      <c r="D327" s="52">
        <v>0</v>
      </c>
      <c r="E327" s="52">
        <v>0</v>
      </c>
      <c r="F327" s="49">
        <f t="shared" si="11"/>
        <v>0</v>
      </c>
      <c r="J327" s="47">
        <f t="shared" si="12"/>
        <v>0</v>
      </c>
    </row>
    <row r="328" spans="1:10" ht="12.75">
      <c r="A328" s="47">
        <f>202+PRRAS!H152</f>
        <v>327</v>
      </c>
      <c r="B328" s="52">
        <f>PRRAS!I152</f>
        <v>10842</v>
      </c>
      <c r="C328" s="52">
        <f>PRRAS!J152</f>
        <v>5000</v>
      </c>
      <c r="D328" s="52">
        <v>0</v>
      </c>
      <c r="E328" s="52">
        <v>0</v>
      </c>
      <c r="F328" s="49">
        <f t="shared" si="11"/>
        <v>68153.34</v>
      </c>
      <c r="J328" s="47">
        <f t="shared" si="12"/>
        <v>0</v>
      </c>
    </row>
    <row r="329" spans="1:10" ht="12.75">
      <c r="A329" s="47">
        <f>202+PRRAS!H153</f>
        <v>328</v>
      </c>
      <c r="B329" s="52">
        <f>PRRAS!I153</f>
        <v>0</v>
      </c>
      <c r="C329" s="52">
        <f>PRRAS!J153</f>
        <v>0</v>
      </c>
      <c r="D329" s="52">
        <v>0</v>
      </c>
      <c r="E329" s="52">
        <v>0</v>
      </c>
      <c r="F329" s="49">
        <f t="shared" si="11"/>
        <v>0</v>
      </c>
      <c r="J329" s="47">
        <f t="shared" si="12"/>
        <v>0</v>
      </c>
    </row>
    <row r="330" spans="1:10" ht="12.75">
      <c r="A330" s="47">
        <f>202+PRRAS!H154</f>
        <v>329</v>
      </c>
      <c r="B330" s="52">
        <f>PRRAS!I154</f>
        <v>0</v>
      </c>
      <c r="C330" s="52">
        <f>PRRAS!J154</f>
        <v>0</v>
      </c>
      <c r="D330" s="52">
        <v>0</v>
      </c>
      <c r="E330" s="52">
        <v>0</v>
      </c>
      <c r="F330" s="49">
        <f t="shared" si="11"/>
        <v>0</v>
      </c>
      <c r="J330" s="47">
        <f t="shared" si="12"/>
        <v>0</v>
      </c>
    </row>
    <row r="331" spans="1:10" ht="12.75">
      <c r="A331" s="47">
        <f>202+PRRAS!H155</f>
        <v>330</v>
      </c>
      <c r="B331" s="52">
        <f>PRRAS!I155</f>
        <v>0</v>
      </c>
      <c r="C331" s="52">
        <f>PRRAS!J155</f>
        <v>0</v>
      </c>
      <c r="D331" s="52">
        <v>0</v>
      </c>
      <c r="E331" s="52">
        <v>0</v>
      </c>
      <c r="F331" s="49">
        <f t="shared" si="11"/>
        <v>0</v>
      </c>
      <c r="J331" s="47">
        <f t="shared" si="12"/>
        <v>0</v>
      </c>
    </row>
    <row r="332" spans="1:10" ht="12.75">
      <c r="A332" s="47">
        <f>202+PRRAS!H156</f>
        <v>331</v>
      </c>
      <c r="B332" s="52">
        <f>PRRAS!I156</f>
        <v>0</v>
      </c>
      <c r="C332" s="52">
        <f>PRRAS!J156</f>
        <v>0</v>
      </c>
      <c r="D332" s="52">
        <v>0</v>
      </c>
      <c r="E332" s="52">
        <v>0</v>
      </c>
      <c r="F332" s="49">
        <f t="shared" si="11"/>
        <v>0</v>
      </c>
      <c r="J332" s="47">
        <f t="shared" si="12"/>
        <v>0</v>
      </c>
    </row>
    <row r="333" spans="1:10" ht="12.75">
      <c r="A333" s="47">
        <f>202+PRRAS!H157</f>
        <v>332</v>
      </c>
      <c r="B333" s="52">
        <f>PRRAS!I157</f>
        <v>0</v>
      </c>
      <c r="C333" s="52">
        <f>PRRAS!J157</f>
        <v>0</v>
      </c>
      <c r="D333" s="52">
        <v>0</v>
      </c>
      <c r="E333" s="52">
        <v>0</v>
      </c>
      <c r="F333" s="49">
        <f aca="true" t="shared" si="13" ref="F333:F354">A333/100*B333+A333/50*C333</f>
        <v>0</v>
      </c>
      <c r="J333" s="47">
        <f aca="true" t="shared" si="14" ref="J333:J354">ABS(B333-ROUND(B333,0))+ABS(C333-ROUND(C333,0))</f>
        <v>0</v>
      </c>
    </row>
    <row r="334" spans="1:10" ht="12.75">
      <c r="A334" s="47">
        <f>202+PRRAS!H158</f>
        <v>333</v>
      </c>
      <c r="B334" s="52">
        <f>PRRAS!I158</f>
        <v>0</v>
      </c>
      <c r="C334" s="52">
        <f>PRRAS!J158</f>
        <v>0</v>
      </c>
      <c r="D334" s="52">
        <v>0</v>
      </c>
      <c r="E334" s="52">
        <v>0</v>
      </c>
      <c r="F334" s="49">
        <f t="shared" si="13"/>
        <v>0</v>
      </c>
      <c r="J334" s="47">
        <f t="shared" si="14"/>
        <v>0</v>
      </c>
    </row>
    <row r="335" spans="1:10" ht="12.75">
      <c r="A335" s="47">
        <f>202+PRRAS!H159</f>
        <v>334</v>
      </c>
      <c r="B335" s="52">
        <f>PRRAS!I159</f>
        <v>0</v>
      </c>
      <c r="C335" s="52">
        <f>PRRAS!J159</f>
        <v>0</v>
      </c>
      <c r="D335" s="52">
        <v>0</v>
      </c>
      <c r="E335" s="52">
        <v>0</v>
      </c>
      <c r="F335" s="49">
        <f t="shared" si="13"/>
        <v>0</v>
      </c>
      <c r="J335" s="47">
        <f t="shared" si="14"/>
        <v>0</v>
      </c>
    </row>
    <row r="336" spans="1:10" ht="12.75">
      <c r="A336" s="47">
        <f>202+PRRAS!H160</f>
        <v>335</v>
      </c>
      <c r="B336" s="52">
        <f>PRRAS!I160</f>
        <v>867369</v>
      </c>
      <c r="C336" s="52">
        <f>PRRAS!J160</f>
        <v>1079122</v>
      </c>
      <c r="D336" s="52">
        <v>0</v>
      </c>
      <c r="E336" s="52">
        <v>0</v>
      </c>
      <c r="F336" s="49">
        <f t="shared" si="13"/>
        <v>10135803.55</v>
      </c>
      <c r="J336" s="47">
        <f t="shared" si="14"/>
        <v>0</v>
      </c>
    </row>
    <row r="337" spans="1:10" ht="12.75">
      <c r="A337" s="47">
        <f>202+PRRAS!H161</f>
        <v>336</v>
      </c>
      <c r="B337" s="52">
        <f>PRRAS!I161</f>
        <v>473</v>
      </c>
      <c r="C337" s="52">
        <f>PRRAS!J161</f>
        <v>32181</v>
      </c>
      <c r="D337" s="52">
        <v>0</v>
      </c>
      <c r="E337" s="52">
        <v>0</v>
      </c>
      <c r="F337" s="49">
        <f t="shared" si="13"/>
        <v>217845.59999999998</v>
      </c>
      <c r="J337" s="47">
        <f t="shared" si="14"/>
        <v>0</v>
      </c>
    </row>
    <row r="338" spans="1:10" ht="12.75">
      <c r="A338" s="47">
        <f>202+PRRAS!H162</f>
        <v>337</v>
      </c>
      <c r="B338" s="52">
        <f>PRRAS!I162</f>
        <v>0</v>
      </c>
      <c r="C338" s="52">
        <f>PRRAS!J162</f>
        <v>0</v>
      </c>
      <c r="D338" s="52">
        <v>0</v>
      </c>
      <c r="E338" s="52">
        <v>0</v>
      </c>
      <c r="F338" s="49">
        <f t="shared" si="13"/>
        <v>0</v>
      </c>
      <c r="J338" s="47">
        <f t="shared" si="14"/>
        <v>0</v>
      </c>
    </row>
    <row r="339" spans="1:10" ht="12.75">
      <c r="A339" s="47">
        <f>202+PRRAS!H163</f>
        <v>338</v>
      </c>
      <c r="B339" s="52">
        <f>PRRAS!I163</f>
        <v>4670</v>
      </c>
      <c r="C339" s="52">
        <f>PRRAS!J163</f>
        <v>5143</v>
      </c>
      <c r="D339" s="52">
        <v>0</v>
      </c>
      <c r="E339" s="52">
        <v>0</v>
      </c>
      <c r="F339" s="49">
        <f t="shared" si="13"/>
        <v>50551.28</v>
      </c>
      <c r="J339" s="47">
        <f t="shared" si="14"/>
        <v>0</v>
      </c>
    </row>
    <row r="340" spans="1:10" ht="12.75">
      <c r="A340" s="47">
        <f>202+PRRAS!H164</f>
        <v>339</v>
      </c>
      <c r="B340" s="52">
        <f>PRRAS!I164</f>
        <v>0</v>
      </c>
      <c r="C340" s="52">
        <f>PRRAS!J164</f>
        <v>0</v>
      </c>
      <c r="D340" s="52">
        <v>0</v>
      </c>
      <c r="E340" s="52">
        <v>0</v>
      </c>
      <c r="F340" s="49">
        <f t="shared" si="13"/>
        <v>0</v>
      </c>
      <c r="J340" s="47">
        <f t="shared" si="14"/>
        <v>0</v>
      </c>
    </row>
    <row r="341" spans="1:10" ht="12.75">
      <c r="A341" s="47">
        <f>202+PRRAS!H165</f>
        <v>340</v>
      </c>
      <c r="B341" s="52">
        <f>PRRAS!I165</f>
        <v>5143</v>
      </c>
      <c r="C341" s="52">
        <f>PRRAS!J165</f>
        <v>37324</v>
      </c>
      <c r="D341" s="52">
        <v>0</v>
      </c>
      <c r="E341" s="52">
        <v>0</v>
      </c>
      <c r="F341" s="49">
        <f t="shared" si="13"/>
        <v>271289.39999999997</v>
      </c>
      <c r="J341" s="47">
        <f t="shared" si="14"/>
        <v>0</v>
      </c>
    </row>
    <row r="342" spans="1:10" ht="12.75">
      <c r="A342" s="47">
        <f>202+PRRAS!H166</f>
        <v>341</v>
      </c>
      <c r="B342" s="52">
        <f>PRRAS!I166</f>
        <v>0</v>
      </c>
      <c r="C342" s="52">
        <f>PRRAS!J166</f>
        <v>0</v>
      </c>
      <c r="D342" s="52">
        <v>0</v>
      </c>
      <c r="E342" s="52">
        <v>0</v>
      </c>
      <c r="F342" s="49">
        <f t="shared" si="13"/>
        <v>0</v>
      </c>
      <c r="J342" s="47">
        <f t="shared" si="14"/>
        <v>0</v>
      </c>
    </row>
    <row r="343" spans="1:10" ht="12.75">
      <c r="A343" s="47">
        <f>202+PRRAS!H168</f>
        <v>342</v>
      </c>
      <c r="B343" s="52">
        <f>PRRAS!I168</f>
        <v>838962</v>
      </c>
      <c r="C343" s="52">
        <f>PRRAS!J168</f>
        <v>294274</v>
      </c>
      <c r="D343" s="52">
        <v>0</v>
      </c>
      <c r="E343" s="52">
        <v>0</v>
      </c>
      <c r="F343" s="49">
        <f t="shared" si="13"/>
        <v>4882084.2</v>
      </c>
      <c r="J343" s="47">
        <f t="shared" si="14"/>
        <v>0</v>
      </c>
    </row>
    <row r="344" spans="1:10" ht="12.75">
      <c r="A344" s="47">
        <f>202+PRRAS!H169</f>
        <v>343</v>
      </c>
      <c r="B344" s="52">
        <f>PRRAS!I169</f>
        <v>3228860</v>
      </c>
      <c r="C344" s="52">
        <f>PRRAS!J169</f>
        <v>2241074</v>
      </c>
      <c r="D344" s="52">
        <v>0</v>
      </c>
      <c r="E344" s="52">
        <v>0</v>
      </c>
      <c r="F344" s="49">
        <f t="shared" si="13"/>
        <v>26448757.44</v>
      </c>
      <c r="J344" s="47">
        <f t="shared" si="14"/>
        <v>0</v>
      </c>
    </row>
    <row r="345" spans="1:10" ht="12.75">
      <c r="A345" s="47">
        <f>202+PRRAS!H170</f>
        <v>344</v>
      </c>
      <c r="B345" s="52">
        <f>PRRAS!I170</f>
        <v>3773548</v>
      </c>
      <c r="C345" s="52">
        <f>PRRAS!J170</f>
        <v>2114937</v>
      </c>
      <c r="D345" s="52">
        <v>0</v>
      </c>
      <c r="E345" s="52">
        <v>0</v>
      </c>
      <c r="F345" s="49">
        <f t="shared" si="13"/>
        <v>27531771.68</v>
      </c>
      <c r="J345" s="47">
        <f t="shared" si="14"/>
        <v>0</v>
      </c>
    </row>
    <row r="346" spans="1:10" ht="12.75">
      <c r="A346" s="47">
        <f>202+PRRAS!H171</f>
        <v>345</v>
      </c>
      <c r="B346" s="52">
        <f>PRRAS!I171</f>
        <v>294274</v>
      </c>
      <c r="C346" s="52">
        <f>PRRAS!J171</f>
        <v>420411</v>
      </c>
      <c r="D346" s="52">
        <v>0</v>
      </c>
      <c r="E346" s="52">
        <v>0</v>
      </c>
      <c r="F346" s="49">
        <f t="shared" si="13"/>
        <v>3916081.2</v>
      </c>
      <c r="J346" s="47">
        <f t="shared" si="14"/>
        <v>0</v>
      </c>
    </row>
    <row r="347" spans="1:10" ht="12.75">
      <c r="A347" s="47">
        <f>202+PRRAS!H172</f>
        <v>346</v>
      </c>
      <c r="B347" s="52">
        <f>PRRAS!I172</f>
        <v>6</v>
      </c>
      <c r="C347" s="52">
        <f>PRRAS!J172</f>
        <v>8</v>
      </c>
      <c r="D347" s="52">
        <v>0</v>
      </c>
      <c r="E347" s="52">
        <v>0</v>
      </c>
      <c r="F347" s="49">
        <f t="shared" si="13"/>
        <v>76.12</v>
      </c>
      <c r="J347" s="47">
        <f t="shared" si="14"/>
        <v>0</v>
      </c>
    </row>
    <row r="348" spans="1:10" ht="12.75">
      <c r="A348" s="47">
        <f>202+PRRAS!H173</f>
        <v>347</v>
      </c>
      <c r="B348" s="52">
        <f>PRRAS!I173</f>
        <v>4</v>
      </c>
      <c r="C348" s="52">
        <f>PRRAS!J173</f>
        <v>5</v>
      </c>
      <c r="D348" s="52">
        <v>0</v>
      </c>
      <c r="E348" s="52">
        <v>0</v>
      </c>
      <c r="F348" s="49">
        <f t="shared" si="13"/>
        <v>48.580000000000005</v>
      </c>
      <c r="J348" s="47">
        <f t="shared" si="14"/>
        <v>0</v>
      </c>
    </row>
    <row r="349" spans="1:10" ht="12.75">
      <c r="A349" s="47">
        <f>202+PRRAS!H176</f>
        <v>348</v>
      </c>
      <c r="B349" s="52">
        <f>PRRAS!I176</f>
        <v>0</v>
      </c>
      <c r="C349" s="52">
        <f>PRRAS!J176</f>
        <v>0</v>
      </c>
      <c r="D349" s="52">
        <v>0</v>
      </c>
      <c r="E349" s="52">
        <v>0</v>
      </c>
      <c r="F349" s="49">
        <f t="shared" si="13"/>
        <v>0</v>
      </c>
      <c r="J349" s="47">
        <f t="shared" si="14"/>
        <v>0</v>
      </c>
    </row>
    <row r="350" spans="1:10" ht="12.75">
      <c r="A350" s="47">
        <f>202+PRRAS!H177</f>
        <v>349</v>
      </c>
      <c r="B350" s="52">
        <f>PRRAS!I177</f>
        <v>0</v>
      </c>
      <c r="C350" s="52">
        <f>PRRAS!J177</f>
        <v>0</v>
      </c>
      <c r="D350" s="52">
        <v>0</v>
      </c>
      <c r="E350" s="52">
        <v>0</v>
      </c>
      <c r="F350" s="49">
        <f t="shared" si="13"/>
        <v>0</v>
      </c>
      <c r="J350" s="47">
        <f t="shared" si="14"/>
        <v>0</v>
      </c>
    </row>
    <row r="351" spans="1:10" ht="12.75">
      <c r="A351" s="47">
        <f>202+PRRAS!H178</f>
        <v>350</v>
      </c>
      <c r="B351" s="52">
        <f>PRRAS!I178</f>
        <v>0</v>
      </c>
      <c r="C351" s="52">
        <f>PRRAS!J178</f>
        <v>0</v>
      </c>
      <c r="D351" s="52">
        <v>0</v>
      </c>
      <c r="E351" s="52">
        <v>0</v>
      </c>
      <c r="F351" s="49">
        <f t="shared" si="13"/>
        <v>0</v>
      </c>
      <c r="J351" s="47">
        <f t="shared" si="14"/>
        <v>0</v>
      </c>
    </row>
    <row r="352" spans="1:10" ht="12.75">
      <c r="A352" s="47">
        <f>202+PRRAS!H179</f>
        <v>351</v>
      </c>
      <c r="B352" s="52">
        <f>PRRAS!I179</f>
        <v>0</v>
      </c>
      <c r="C352" s="52">
        <f>PRRAS!J179</f>
        <v>0</v>
      </c>
      <c r="D352" s="52">
        <v>0</v>
      </c>
      <c r="E352" s="52">
        <v>0</v>
      </c>
      <c r="F352" s="49">
        <f t="shared" si="13"/>
        <v>0</v>
      </c>
      <c r="J352" s="47">
        <f t="shared" si="14"/>
        <v>0</v>
      </c>
    </row>
    <row r="353" spans="1:10" ht="12.75">
      <c r="A353" s="47">
        <f>202+PRRAS!H180</f>
        <v>352</v>
      </c>
      <c r="B353" s="52">
        <f>PRRAS!I180</f>
        <v>0</v>
      </c>
      <c r="C353" s="52">
        <f>PRRAS!J180</f>
        <v>0</v>
      </c>
      <c r="D353" s="52">
        <v>0</v>
      </c>
      <c r="E353" s="52">
        <v>0</v>
      </c>
      <c r="F353" s="49">
        <f t="shared" si="13"/>
        <v>0</v>
      </c>
      <c r="J353" s="47">
        <f t="shared" si="14"/>
        <v>0</v>
      </c>
    </row>
    <row r="354" spans="1:10" ht="12.75">
      <c r="A354" s="47">
        <f>202+PRRAS!H181</f>
        <v>353</v>
      </c>
      <c r="B354" s="52">
        <f>PRRAS!I181</f>
        <v>0</v>
      </c>
      <c r="C354" s="52">
        <f>PRRAS!J181</f>
        <v>0</v>
      </c>
      <c r="D354" s="52">
        <v>0</v>
      </c>
      <c r="E354" s="52">
        <v>0</v>
      </c>
      <c r="F354" s="49">
        <f t="shared" si="13"/>
        <v>0</v>
      </c>
      <c r="J354" s="47">
        <f t="shared" si="14"/>
        <v>0</v>
      </c>
    </row>
    <row r="355" spans="1:10" ht="12.75">
      <c r="A355" s="47">
        <f>202+PRRAS!H183</f>
        <v>354</v>
      </c>
      <c r="B355" s="52">
        <f>PRRAS!I183</f>
        <v>0</v>
      </c>
      <c r="C355" s="52">
        <f>PRRAS!J183</f>
        <v>0</v>
      </c>
      <c r="D355" s="52">
        <v>0</v>
      </c>
      <c r="E355" s="52">
        <v>0</v>
      </c>
      <c r="F355" s="49">
        <f>A355/100*B355+A355/50*C355</f>
        <v>0</v>
      </c>
      <c r="J355" s="47">
        <f>ABS(B355-ROUND(B355,0))+ABS(C355-ROUND(C355,0))</f>
        <v>0</v>
      </c>
    </row>
    <row r="356" spans="1:10" ht="12.75">
      <c r="A356" s="47">
        <f>202+PRRAS!H184</f>
        <v>355</v>
      </c>
      <c r="B356" s="52">
        <f>PRRAS!I184</f>
        <v>10</v>
      </c>
      <c r="C356" s="52">
        <f>PRRAS!J184</f>
        <v>13</v>
      </c>
      <c r="D356" s="52">
        <v>0</v>
      </c>
      <c r="E356" s="52">
        <v>0</v>
      </c>
      <c r="F356" s="49">
        <f>A356/100*B356+A356/50*C356</f>
        <v>127.8</v>
      </c>
      <c r="J356" s="47">
        <f>ABS(B356-ROUND(B356,0))+ABS(C356-ROUND(C356,0))</f>
        <v>0</v>
      </c>
    </row>
  </sheetData>
  <sheetProtection password="C79A"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V639"/>
  <sheetViews>
    <sheetView showRowColHeaders="0" zoomScalePageLayoutView="0" workbookViewId="0" topLeftCell="A1">
      <selection activeCell="J110" sqref="J110"/>
    </sheetView>
  </sheetViews>
  <sheetFormatPr defaultColWidth="0" defaultRowHeight="12.75" zeroHeight="1"/>
  <cols>
    <col min="1" max="1" width="8.7109375" style="59" customWidth="1"/>
    <col min="2" max="7" width="11.7109375" style="59" customWidth="1"/>
    <col min="8" max="8" width="6.7109375" style="59" customWidth="1"/>
    <col min="9" max="10" width="15.7109375" style="59" customWidth="1"/>
    <col min="11" max="11" width="8.7109375" style="59" customWidth="1"/>
    <col min="12" max="12" width="2.7109375" style="59" customWidth="1"/>
    <col min="13" max="16" width="0" style="59" hidden="1" customWidth="1"/>
    <col min="17" max="17" width="0" style="60" hidden="1" customWidth="1"/>
    <col min="18" max="16384" width="0" style="59" hidden="1" customWidth="1"/>
  </cols>
  <sheetData>
    <row r="1" spans="1:256" ht="30" customHeight="1">
      <c r="A1" s="1" t="s">
        <v>0</v>
      </c>
      <c r="B1" s="2" t="s">
        <v>1</v>
      </c>
      <c r="C1" s="2" t="s">
        <v>2</v>
      </c>
      <c r="D1" s="2" t="s">
        <v>3</v>
      </c>
      <c r="E1" s="2" t="s">
        <v>4</v>
      </c>
      <c r="F1" s="2" t="s">
        <v>5</v>
      </c>
      <c r="G1" s="2" t="s">
        <v>6</v>
      </c>
      <c r="H1" s="61" t="s">
        <v>7</v>
      </c>
      <c r="I1" s="2" t="s">
        <v>8</v>
      </c>
      <c r="J1" s="2" t="s">
        <v>9</v>
      </c>
      <c r="K1"/>
      <c r="M1"/>
      <c r="N1"/>
      <c r="Q1" s="62"/>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7" s="3" customFormat="1" ht="4.5" customHeight="1">
      <c r="A2" s="63"/>
      <c r="B2" s="64"/>
      <c r="C2" s="64"/>
      <c r="D2" s="64"/>
      <c r="E2" s="64"/>
      <c r="F2" s="64"/>
      <c r="G2" s="64"/>
      <c r="H2" s="65"/>
      <c r="I2" s="64"/>
      <c r="J2" s="64"/>
      <c r="K2" s="65"/>
      <c r="L2" s="66"/>
      <c r="Q2" s="67"/>
    </row>
    <row r="3" spans="1:16" ht="30" customHeight="1">
      <c r="A3" s="272"/>
      <c r="B3" s="272"/>
      <c r="C3" s="272"/>
      <c r="D3" s="272"/>
      <c r="E3" s="272"/>
      <c r="F3" s="272"/>
      <c r="G3" s="272"/>
      <c r="H3" s="272"/>
      <c r="I3" s="272"/>
      <c r="J3" s="273" t="s">
        <v>111</v>
      </c>
      <c r="K3" s="273"/>
      <c r="O3" s="68">
        <f>SUM(I27:I176)</f>
        <v>15907135</v>
      </c>
      <c r="P3" s="68">
        <f>SUM(J27:J176)</f>
        <v>14555310</v>
      </c>
    </row>
    <row r="4" spans="1:11" ht="47.25" customHeight="1">
      <c r="A4" s="274" t="str">
        <f>"IZVJEŠTAJ O PRIHODIMA I RASHODIMA NEPROFITNIH ORGANIZACIJA
"&amp;IF(K6="","za razdoblje _____________________________________",LOOKUP(K6,S24:S30,T24:T30))</f>
        <v>IZVJEŠTAJ O PRIHODIMA I RASHODIMA NEPROFITNIH ORGANIZACIJA
za razdoblje 1. siječnja do 31. prosinca 2014.</v>
      </c>
      <c r="B4" s="274"/>
      <c r="C4" s="274"/>
      <c r="D4" s="274"/>
      <c r="E4" s="274"/>
      <c r="F4" s="274"/>
      <c r="G4" s="274"/>
      <c r="H4" s="274"/>
      <c r="I4" s="274"/>
      <c r="J4" s="274"/>
      <c r="K4" s="274"/>
    </row>
    <row r="5" spans="1:17" s="70" customFormat="1" ht="9.75" customHeight="1">
      <c r="A5" s="275" t="str">
        <f>IF(K6="","za razdoblje _____________________________________",LOOKUP(K6,S24:S30,T24:T30))</f>
        <v>za razdoblje 1. siječnja do 31. prosinca 2014.</v>
      </c>
      <c r="B5" s="275"/>
      <c r="C5" s="275"/>
      <c r="D5" s="275"/>
      <c r="E5" s="275"/>
      <c r="F5" s="275"/>
      <c r="G5" s="275"/>
      <c r="H5" s="275"/>
      <c r="I5" s="275"/>
      <c r="J5" s="69"/>
      <c r="K5" s="69"/>
      <c r="Q5" s="71"/>
    </row>
    <row r="6" spans="1:11" ht="15.75" customHeight="1">
      <c r="A6" s="276" t="s">
        <v>112</v>
      </c>
      <c r="B6" s="276"/>
      <c r="C6" s="277" t="s">
        <v>113</v>
      </c>
      <c r="D6" s="277"/>
      <c r="E6" s="277"/>
      <c r="F6" s="277"/>
      <c r="G6" s="277"/>
      <c r="H6" s="277"/>
      <c r="I6" s="278" t="s">
        <v>114</v>
      </c>
      <c r="J6" s="278"/>
      <c r="K6" s="73" t="s">
        <v>115</v>
      </c>
    </row>
    <row r="7" spans="1:11" ht="4.5" customHeight="1">
      <c r="A7" s="74"/>
      <c r="B7" s="74"/>
      <c r="C7" s="75"/>
      <c r="D7" s="75"/>
      <c r="E7" s="76"/>
      <c r="F7" s="77"/>
      <c r="G7" s="77"/>
      <c r="H7" s="77"/>
      <c r="I7" s="77"/>
      <c r="J7" s="78"/>
      <c r="K7" s="79"/>
    </row>
    <row r="8" spans="1:11" ht="15.75" customHeight="1">
      <c r="A8" s="276" t="s">
        <v>116</v>
      </c>
      <c r="B8" s="276"/>
      <c r="C8" s="72">
        <v>10000</v>
      </c>
      <c r="D8" s="80"/>
      <c r="E8" s="80"/>
      <c r="F8" s="80"/>
      <c r="G8" s="80"/>
      <c r="H8" s="80"/>
      <c r="I8" s="81" t="s">
        <v>117</v>
      </c>
      <c r="J8" s="279">
        <f>SUM(PraviPod!F2:F356)</f>
        <v>160785118.89</v>
      </c>
      <c r="K8" s="279"/>
    </row>
    <row r="9" spans="1:11" ht="4.5" customHeight="1">
      <c r="A9" s="82"/>
      <c r="B9" s="82"/>
      <c r="C9" s="75"/>
      <c r="D9" s="75"/>
      <c r="E9" s="77"/>
      <c r="F9" s="77"/>
      <c r="G9" s="77"/>
      <c r="H9" s="77"/>
      <c r="I9" s="77"/>
      <c r="J9" s="78"/>
      <c r="K9" s="83"/>
    </row>
    <row r="10" spans="1:11" ht="15.75" customHeight="1">
      <c r="A10" s="276" t="s">
        <v>118</v>
      </c>
      <c r="B10" s="276"/>
      <c r="C10" s="277" t="s">
        <v>119</v>
      </c>
      <c r="D10" s="277"/>
      <c r="E10" s="277"/>
      <c r="F10" s="277"/>
      <c r="G10" s="280" t="s">
        <v>120</v>
      </c>
      <c r="H10" s="280"/>
      <c r="I10" s="280"/>
      <c r="J10" s="281">
        <v>12859943483</v>
      </c>
      <c r="K10" s="281"/>
    </row>
    <row r="11" spans="1:11" ht="4.5" customHeight="1">
      <c r="A11" s="84"/>
      <c r="B11" s="85"/>
      <c r="C11" s="75"/>
      <c r="D11" s="75"/>
      <c r="E11" s="86"/>
      <c r="F11" s="86"/>
      <c r="G11" s="86"/>
      <c r="H11" s="87"/>
      <c r="I11" s="87"/>
      <c r="J11" s="78"/>
      <c r="K11" s="78"/>
    </row>
    <row r="12" spans="1:9" ht="15.75" customHeight="1">
      <c r="A12" s="276" t="s">
        <v>121</v>
      </c>
      <c r="B12" s="276"/>
      <c r="C12" s="277" t="s">
        <v>122</v>
      </c>
      <c r="D12" s="277"/>
      <c r="E12" s="277"/>
      <c r="F12" s="277"/>
      <c r="G12" s="80"/>
      <c r="H12" s="80"/>
      <c r="I12" s="80"/>
    </row>
    <row r="13" spans="1:11" ht="4.5" customHeight="1">
      <c r="A13" s="82"/>
      <c r="B13" s="82"/>
      <c r="C13" s="75"/>
      <c r="D13" s="75"/>
      <c r="E13" s="86"/>
      <c r="F13" s="86"/>
      <c r="G13" s="88"/>
      <c r="H13" s="88"/>
      <c r="I13" s="88"/>
      <c r="J13" s="78"/>
      <c r="K13" s="78"/>
    </row>
    <row r="14" spans="1:11" ht="15.75" customHeight="1">
      <c r="A14" s="276" t="s">
        <v>123</v>
      </c>
      <c r="B14" s="276"/>
      <c r="C14" s="282"/>
      <c r="D14" s="282"/>
      <c r="E14" s="282"/>
      <c r="G14" s="80"/>
      <c r="H14" s="80"/>
      <c r="I14" s="89" t="str">
        <f>IF(K14&lt;&gt;"","Žup.: "&amp;LOOKUP(K14,S34:S54,T34:T54),"")</f>
        <v>Žup.: GRAD ZAGREB</v>
      </c>
      <c r="J14" s="90" t="s">
        <v>124</v>
      </c>
      <c r="K14" s="91">
        <f>IF(K16&lt;&gt;"",LOOKUP(K16,O24:O580,Q24:Q580),"")</f>
        <v>21</v>
      </c>
    </row>
    <row r="15" spans="1:11" ht="4.5" customHeight="1">
      <c r="A15" s="82"/>
      <c r="B15" s="82"/>
      <c r="C15" s="75"/>
      <c r="D15" s="75"/>
      <c r="E15" s="86"/>
      <c r="F15" s="86"/>
      <c r="G15" s="86"/>
      <c r="H15" s="87"/>
      <c r="I15" s="87"/>
      <c r="J15" s="78"/>
      <c r="K15" s="92"/>
    </row>
    <row r="16" spans="1:11" ht="15.75" customHeight="1">
      <c r="A16" s="278" t="s">
        <v>125</v>
      </c>
      <c r="B16" s="278"/>
      <c r="C16" s="93" t="s">
        <v>126</v>
      </c>
      <c r="D16" s="90" t="s">
        <v>127</v>
      </c>
      <c r="E16" s="94">
        <v>82775</v>
      </c>
      <c r="F16" s="80"/>
      <c r="G16" s="80"/>
      <c r="H16" s="80"/>
      <c r="I16" s="89" t="str">
        <f>IF(K16&lt;&gt;"","Općina/grad: "&amp;LOOKUP(K16,O24:O580,P24:P580),"")</f>
        <v>Općina/grad: GRAD ZAGREB</v>
      </c>
      <c r="J16" s="90" t="s">
        <v>128</v>
      </c>
      <c r="K16" s="95">
        <v>133</v>
      </c>
    </row>
    <row r="17" spans="1:11" ht="4.5" customHeight="1">
      <c r="A17" s="82"/>
      <c r="B17" s="82"/>
      <c r="C17" s="75"/>
      <c r="D17" s="75"/>
      <c r="E17" s="86"/>
      <c r="F17" s="86"/>
      <c r="G17" s="86"/>
      <c r="H17" s="87"/>
      <c r="I17" s="87"/>
      <c r="J17" s="78"/>
      <c r="K17" s="78"/>
    </row>
    <row r="18" spans="1:7" ht="15.75" customHeight="1">
      <c r="A18" s="278" t="s">
        <v>129</v>
      </c>
      <c r="B18" s="278"/>
      <c r="C18" s="93" t="s">
        <v>130</v>
      </c>
      <c r="D18" s="80"/>
      <c r="E18" s="80"/>
      <c r="F18" s="80"/>
      <c r="G18" s="80"/>
    </row>
    <row r="19" spans="1:11" ht="4.5" customHeight="1">
      <c r="A19" s="82"/>
      <c r="B19" s="82"/>
      <c r="C19" s="75"/>
      <c r="D19" s="75"/>
      <c r="E19" s="86"/>
      <c r="F19" s="86"/>
      <c r="G19" s="86"/>
      <c r="H19" s="96"/>
      <c r="I19" s="96"/>
      <c r="J19" s="97"/>
      <c r="K19" s="97"/>
    </row>
    <row r="20" spans="1:11" ht="15" customHeight="1">
      <c r="A20" s="283" t="s">
        <v>131</v>
      </c>
      <c r="B20" s="283"/>
      <c r="C20" s="284" t="str">
        <f>IF(Kontrole!L2&gt;0,"Nisu zadovoljene osnovne kontrole!!!",IF(Kontrole!L1&gt;0,"Kontrole zadovoljene, postoje samo neka upozorenja","Sve su kontrole zadovoljene"))</f>
        <v>Sve su kontrole zadovoljene</v>
      </c>
      <c r="D20" s="284"/>
      <c r="E20" s="284"/>
      <c r="F20" s="284"/>
      <c r="G20" s="284"/>
      <c r="H20" s="284"/>
      <c r="I20" s="285" t="str">
        <f>"Verzija Excel datoteke: "&amp;MID(PraviPod!G30,1,1)&amp;"."&amp;MID(PraviPod!G30,2,1)&amp;"."&amp;MID(PraviPod!G30,3,1)&amp;"."</f>
        <v>Verzija Excel datoteke: 3.0.1.</v>
      </c>
      <c r="J20" s="285"/>
      <c r="K20" s="285"/>
    </row>
    <row r="21" spans="1:11" ht="4.5" customHeight="1">
      <c r="A21" s="98"/>
      <c r="B21" s="98"/>
      <c r="C21" s="99"/>
      <c r="D21" s="99"/>
      <c r="E21" s="99"/>
      <c r="F21" s="99"/>
      <c r="G21" s="99"/>
      <c r="H21" s="100"/>
      <c r="I21" s="100"/>
      <c r="J21" s="101"/>
      <c r="K21" s="101"/>
    </row>
    <row r="22" spans="1:11" ht="24.75" customHeight="1">
      <c r="A22" s="286" t="str">
        <f>IF(C18&lt;&gt;"","Djelatnost: "&amp;LOOKUP(C18,AG24:AG639,AH24:AH639),"Djelatnost nije upisana")</f>
        <v>Djelatnost: Ostale djelatnosti socijalne skrbi bez smještaja, d. n.</v>
      </c>
      <c r="B22" s="286"/>
      <c r="C22" s="286"/>
      <c r="D22" s="286"/>
      <c r="E22" s="286"/>
      <c r="F22" s="286"/>
      <c r="G22" s="286"/>
      <c r="H22" s="286"/>
      <c r="I22" s="286"/>
      <c r="J22" s="287" t="str">
        <f>"Vrsta posla: "&amp;PraviPod!G31</f>
        <v>Vrsta posla: 708</v>
      </c>
      <c r="K22" s="287"/>
    </row>
    <row r="23" spans="1:11" ht="4.5" customHeight="1">
      <c r="A23" s="102"/>
      <c r="B23" s="102"/>
      <c r="C23" s="102"/>
      <c r="D23" s="102"/>
      <c r="E23" s="102"/>
      <c r="F23" s="102"/>
      <c r="G23" s="102"/>
      <c r="H23" s="102"/>
      <c r="I23" s="102"/>
      <c r="J23" s="103"/>
      <c r="K23" s="103"/>
    </row>
    <row r="24" spans="1:34" ht="34.5" customHeight="1">
      <c r="A24" s="104" t="s">
        <v>132</v>
      </c>
      <c r="B24" s="288" t="s">
        <v>133</v>
      </c>
      <c r="C24" s="288"/>
      <c r="D24" s="288"/>
      <c r="E24" s="288"/>
      <c r="F24" s="288"/>
      <c r="G24" s="288"/>
      <c r="H24" s="105" t="s">
        <v>60</v>
      </c>
      <c r="I24" s="106" t="s">
        <v>48</v>
      </c>
      <c r="J24" s="104" t="s">
        <v>49</v>
      </c>
      <c r="K24" s="104" t="s">
        <v>134</v>
      </c>
      <c r="M24" s="107"/>
      <c r="O24" s="108">
        <v>1</v>
      </c>
      <c r="P24" s="109" t="s">
        <v>135</v>
      </c>
      <c r="Q24" s="110">
        <v>16</v>
      </c>
      <c r="S24" s="111"/>
      <c r="T24" s="112"/>
      <c r="AG24" s="113" t="s">
        <v>136</v>
      </c>
      <c r="AH24" s="114" t="s">
        <v>137</v>
      </c>
    </row>
    <row r="25" spans="1:34" ht="12" customHeight="1">
      <c r="A25" s="104">
        <v>1</v>
      </c>
      <c r="B25" s="288">
        <v>2</v>
      </c>
      <c r="C25" s="288"/>
      <c r="D25" s="288"/>
      <c r="E25" s="288"/>
      <c r="F25" s="288"/>
      <c r="G25" s="288"/>
      <c r="H25" s="105">
        <v>3</v>
      </c>
      <c r="I25" s="105">
        <v>4</v>
      </c>
      <c r="J25" s="104">
        <v>5</v>
      </c>
      <c r="K25" s="104">
        <v>6</v>
      </c>
      <c r="M25" s="115"/>
      <c r="O25" s="108">
        <v>2</v>
      </c>
      <c r="P25" s="109" t="s">
        <v>138</v>
      </c>
      <c r="Q25" s="110">
        <v>14</v>
      </c>
      <c r="AG25" s="113" t="s">
        <v>139</v>
      </c>
      <c r="AH25" s="114" t="s">
        <v>140</v>
      </c>
    </row>
    <row r="26" spans="1:34" ht="15" customHeight="1">
      <c r="A26" s="289" t="s">
        <v>141</v>
      </c>
      <c r="B26" s="289"/>
      <c r="C26" s="289"/>
      <c r="D26" s="289"/>
      <c r="E26" s="289"/>
      <c r="F26" s="289"/>
      <c r="G26" s="289"/>
      <c r="H26" s="289"/>
      <c r="I26" s="289"/>
      <c r="J26" s="289"/>
      <c r="K26" s="289"/>
      <c r="M26" s="115"/>
      <c r="O26" s="108">
        <v>3</v>
      </c>
      <c r="P26" s="109" t="s">
        <v>142</v>
      </c>
      <c r="Q26" s="110">
        <v>16</v>
      </c>
      <c r="S26" s="59" t="s">
        <v>115</v>
      </c>
      <c r="T26" s="112" t="s">
        <v>143</v>
      </c>
      <c r="AG26" s="113" t="s">
        <v>144</v>
      </c>
      <c r="AH26" s="114" t="s">
        <v>145</v>
      </c>
    </row>
    <row r="27" spans="1:34" ht="13.5" customHeight="1">
      <c r="A27" s="116">
        <v>3</v>
      </c>
      <c r="B27" s="290" t="s">
        <v>146</v>
      </c>
      <c r="C27" s="290"/>
      <c r="D27" s="290"/>
      <c r="E27" s="290"/>
      <c r="F27" s="290"/>
      <c r="G27" s="290"/>
      <c r="H27" s="117">
        <v>1</v>
      </c>
      <c r="I27" s="118">
        <f>I28+I31+I34+I37+I50+I58+I67</f>
        <v>867842</v>
      </c>
      <c r="J27" s="118">
        <f>J28+J31+J34+J37+J50+J58+J67</f>
        <v>1111303</v>
      </c>
      <c r="K27" s="119">
        <f>IF(I27&gt;0,IF(J27/I27&gt;=100,"&gt;&gt;100",J27/I27*100),"-")</f>
        <v>128.05360883663155</v>
      </c>
      <c r="M27" s="115"/>
      <c r="O27" s="108">
        <v>4</v>
      </c>
      <c r="P27" s="109" t="s">
        <v>147</v>
      </c>
      <c r="Q27" s="110">
        <v>8</v>
      </c>
      <c r="S27" s="59" t="s">
        <v>148</v>
      </c>
      <c r="T27" s="112" t="s">
        <v>149</v>
      </c>
      <c r="AG27" s="113" t="s">
        <v>150</v>
      </c>
      <c r="AH27" s="114" t="s">
        <v>151</v>
      </c>
    </row>
    <row r="28" spans="1:34" ht="13.5" customHeight="1">
      <c r="A28" s="120">
        <v>31</v>
      </c>
      <c r="B28" s="291" t="s">
        <v>152</v>
      </c>
      <c r="C28" s="291"/>
      <c r="D28" s="291"/>
      <c r="E28" s="291"/>
      <c r="F28" s="291"/>
      <c r="G28" s="291"/>
      <c r="H28" s="121">
        <v>2</v>
      </c>
      <c r="I28" s="122">
        <f>I29+I30</f>
        <v>7500</v>
      </c>
      <c r="J28" s="122">
        <f>J29+J30</f>
        <v>50800</v>
      </c>
      <c r="K28" s="123">
        <f>IF(I28&gt;0,IF(J28/I28&gt;=100,"&gt;&gt;100",J28/I28*100),"-")</f>
        <v>677.3333333333334</v>
      </c>
      <c r="M28" s="115"/>
      <c r="O28" s="108">
        <v>5</v>
      </c>
      <c r="P28" s="109" t="s">
        <v>153</v>
      </c>
      <c r="Q28" s="110">
        <v>18</v>
      </c>
      <c r="S28" s="59" t="s">
        <v>154</v>
      </c>
      <c r="T28" s="112" t="s">
        <v>155</v>
      </c>
      <c r="AG28" s="113" t="s">
        <v>156</v>
      </c>
      <c r="AH28" s="114" t="s">
        <v>157</v>
      </c>
    </row>
    <row r="29" spans="1:34" ht="13.5" customHeight="1">
      <c r="A29" s="120">
        <v>3111</v>
      </c>
      <c r="B29" s="291" t="s">
        <v>158</v>
      </c>
      <c r="C29" s="291"/>
      <c r="D29" s="291"/>
      <c r="E29" s="291"/>
      <c r="F29" s="291"/>
      <c r="G29" s="291"/>
      <c r="H29" s="121">
        <v>3</v>
      </c>
      <c r="I29" s="124">
        <v>7500</v>
      </c>
      <c r="J29" s="124">
        <v>50800</v>
      </c>
      <c r="K29" s="123">
        <f aca="true" t="shared" si="0" ref="K29:K69">IF(I29&gt;0,IF(J29/I29&gt;=100,"&gt;&gt;100",J29/I29*100),"-")</f>
        <v>677.3333333333334</v>
      </c>
      <c r="M29" s="115"/>
      <c r="O29" s="108">
        <v>6</v>
      </c>
      <c r="P29" s="109" t="s">
        <v>159</v>
      </c>
      <c r="Q29" s="110">
        <v>18</v>
      </c>
      <c r="S29" s="111"/>
      <c r="T29"/>
      <c r="AG29" s="113" t="s">
        <v>160</v>
      </c>
      <c r="AH29" s="114" t="s">
        <v>161</v>
      </c>
    </row>
    <row r="30" spans="1:34" ht="13.5" customHeight="1">
      <c r="A30" s="120">
        <v>3112</v>
      </c>
      <c r="B30" s="291" t="s">
        <v>162</v>
      </c>
      <c r="C30" s="291"/>
      <c r="D30" s="291"/>
      <c r="E30" s="291"/>
      <c r="F30" s="291"/>
      <c r="G30" s="291"/>
      <c r="H30" s="121">
        <v>4</v>
      </c>
      <c r="I30" s="124"/>
      <c r="J30" s="124"/>
      <c r="K30" s="123" t="str">
        <f t="shared" si="0"/>
        <v>-</v>
      </c>
      <c r="M30" s="115"/>
      <c r="O30" s="108">
        <v>7</v>
      </c>
      <c r="P30" s="109" t="s">
        <v>163</v>
      </c>
      <c r="Q30" s="110">
        <v>4</v>
      </c>
      <c r="S30" s="111"/>
      <c r="T30"/>
      <c r="AG30" s="113" t="s">
        <v>164</v>
      </c>
      <c r="AH30" s="114" t="s">
        <v>165</v>
      </c>
    </row>
    <row r="31" spans="1:34" ht="13.5" customHeight="1">
      <c r="A31" s="120">
        <v>32</v>
      </c>
      <c r="B31" s="291" t="s">
        <v>166</v>
      </c>
      <c r="C31" s="291"/>
      <c r="D31" s="291"/>
      <c r="E31" s="291"/>
      <c r="F31" s="291"/>
      <c r="G31" s="291"/>
      <c r="H31" s="121">
        <v>5</v>
      </c>
      <c r="I31" s="122">
        <f>I32+I33</f>
        <v>19500</v>
      </c>
      <c r="J31" s="122">
        <f>J32+J33</f>
        <v>18000</v>
      </c>
      <c r="K31" s="123">
        <f t="shared" si="0"/>
        <v>92.3076923076923</v>
      </c>
      <c r="M31" s="115"/>
      <c r="O31" s="108">
        <v>8</v>
      </c>
      <c r="P31" s="109" t="s">
        <v>167</v>
      </c>
      <c r="Q31" s="110">
        <v>8</v>
      </c>
      <c r="S31" s="111"/>
      <c r="T31"/>
      <c r="AG31" s="113" t="s">
        <v>168</v>
      </c>
      <c r="AH31" s="114" t="s">
        <v>169</v>
      </c>
    </row>
    <row r="32" spans="1:34" ht="13.5" customHeight="1">
      <c r="A32" s="120">
        <v>3211</v>
      </c>
      <c r="B32" s="291" t="s">
        <v>170</v>
      </c>
      <c r="C32" s="291"/>
      <c r="D32" s="291"/>
      <c r="E32" s="291"/>
      <c r="F32" s="291"/>
      <c r="G32" s="291"/>
      <c r="H32" s="121">
        <v>6</v>
      </c>
      <c r="I32" s="124">
        <v>19500</v>
      </c>
      <c r="J32" s="124">
        <v>18000</v>
      </c>
      <c r="K32" s="123">
        <f t="shared" si="0"/>
        <v>92.3076923076923</v>
      </c>
      <c r="M32" s="115"/>
      <c r="O32" s="108">
        <v>9</v>
      </c>
      <c r="P32" s="109" t="s">
        <v>171</v>
      </c>
      <c r="Q32" s="110">
        <v>17</v>
      </c>
      <c r="AG32" s="113" t="s">
        <v>172</v>
      </c>
      <c r="AH32" s="114" t="s">
        <v>173</v>
      </c>
    </row>
    <row r="33" spans="1:34" ht="13.5" customHeight="1">
      <c r="A33" s="120">
        <v>3212</v>
      </c>
      <c r="B33" s="291" t="s">
        <v>174</v>
      </c>
      <c r="C33" s="291"/>
      <c r="D33" s="291"/>
      <c r="E33" s="291"/>
      <c r="F33" s="291"/>
      <c r="G33" s="291"/>
      <c r="H33" s="121">
        <v>7</v>
      </c>
      <c r="I33" s="124"/>
      <c r="J33" s="124"/>
      <c r="K33" s="123" t="str">
        <f t="shared" si="0"/>
        <v>-</v>
      </c>
      <c r="M33" s="115"/>
      <c r="O33" s="108">
        <v>10</v>
      </c>
      <c r="P33" s="109" t="s">
        <v>175</v>
      </c>
      <c r="Q33" s="110">
        <v>12</v>
      </c>
      <c r="AG33" s="113" t="s">
        <v>176</v>
      </c>
      <c r="AH33" s="114" t="s">
        <v>177</v>
      </c>
    </row>
    <row r="34" spans="1:34" ht="13.5" customHeight="1">
      <c r="A34" s="120">
        <v>33</v>
      </c>
      <c r="B34" s="291" t="s">
        <v>178</v>
      </c>
      <c r="C34" s="291"/>
      <c r="D34" s="291"/>
      <c r="E34" s="291"/>
      <c r="F34" s="291"/>
      <c r="G34" s="291"/>
      <c r="H34" s="121">
        <v>8</v>
      </c>
      <c r="I34" s="122">
        <f>I35+I36</f>
        <v>0</v>
      </c>
      <c r="J34" s="122">
        <f>J35+J36</f>
        <v>0</v>
      </c>
      <c r="K34" s="123" t="str">
        <f t="shared" si="0"/>
        <v>-</v>
      </c>
      <c r="M34" s="115"/>
      <c r="O34" s="108">
        <v>11</v>
      </c>
      <c r="P34" s="109" t="s">
        <v>179</v>
      </c>
      <c r="Q34" s="110">
        <v>2</v>
      </c>
      <c r="S34" s="59">
        <v>1</v>
      </c>
      <c r="T34" s="59" t="s">
        <v>180</v>
      </c>
      <c r="AG34" s="113" t="s">
        <v>181</v>
      </c>
      <c r="AH34" s="114" t="s">
        <v>182</v>
      </c>
    </row>
    <row r="35" spans="1:34" ht="13.5" customHeight="1">
      <c r="A35" s="120">
        <v>3311</v>
      </c>
      <c r="B35" s="291" t="s">
        <v>183</v>
      </c>
      <c r="C35" s="291"/>
      <c r="D35" s="291"/>
      <c r="E35" s="291"/>
      <c r="F35" s="291"/>
      <c r="G35" s="291"/>
      <c r="H35" s="121">
        <v>9</v>
      </c>
      <c r="I35" s="124"/>
      <c r="J35" s="124"/>
      <c r="K35" s="123" t="str">
        <f t="shared" si="0"/>
        <v>-</v>
      </c>
      <c r="M35" s="115"/>
      <c r="O35" s="108">
        <v>12</v>
      </c>
      <c r="P35" s="109" t="s">
        <v>184</v>
      </c>
      <c r="Q35" s="110">
        <v>5</v>
      </c>
      <c r="S35" s="59">
        <v>2</v>
      </c>
      <c r="T35" s="59" t="s">
        <v>185</v>
      </c>
      <c r="AG35" s="113" t="s">
        <v>186</v>
      </c>
      <c r="AH35" s="114" t="s">
        <v>187</v>
      </c>
    </row>
    <row r="36" spans="1:34" ht="13.5" customHeight="1">
      <c r="A36" s="120">
        <v>3312</v>
      </c>
      <c r="B36" s="291" t="s">
        <v>188</v>
      </c>
      <c r="C36" s="291"/>
      <c r="D36" s="291"/>
      <c r="E36" s="291"/>
      <c r="F36" s="291"/>
      <c r="G36" s="291"/>
      <c r="H36" s="121">
        <v>10</v>
      </c>
      <c r="I36" s="124"/>
      <c r="J36" s="124"/>
      <c r="K36" s="123" t="str">
        <f t="shared" si="0"/>
        <v>-</v>
      </c>
      <c r="M36" s="115"/>
      <c r="O36" s="108">
        <v>13</v>
      </c>
      <c r="P36" s="109" t="s">
        <v>189</v>
      </c>
      <c r="Q36" s="110">
        <v>14</v>
      </c>
      <c r="S36" s="59">
        <v>3</v>
      </c>
      <c r="T36" s="59" t="s">
        <v>190</v>
      </c>
      <c r="AG36" s="113" t="s">
        <v>191</v>
      </c>
      <c r="AH36" s="114" t="s">
        <v>192</v>
      </c>
    </row>
    <row r="37" spans="1:34" ht="13.5" customHeight="1">
      <c r="A37" s="120">
        <v>34</v>
      </c>
      <c r="B37" s="291" t="s">
        <v>193</v>
      </c>
      <c r="C37" s="291"/>
      <c r="D37" s="291"/>
      <c r="E37" s="291"/>
      <c r="F37" s="291"/>
      <c r="G37" s="291"/>
      <c r="H37" s="121">
        <v>11</v>
      </c>
      <c r="I37" s="122">
        <f>I38+I47</f>
        <v>5618</v>
      </c>
      <c r="J37" s="122">
        <f>J38+J47</f>
        <v>25138</v>
      </c>
      <c r="K37" s="123">
        <f t="shared" si="0"/>
        <v>447.45461018155925</v>
      </c>
      <c r="M37" s="115"/>
      <c r="O37" s="108">
        <v>15</v>
      </c>
      <c r="P37" s="109" t="s">
        <v>194</v>
      </c>
      <c r="Q37" s="110">
        <v>20</v>
      </c>
      <c r="S37" s="59">
        <v>4</v>
      </c>
      <c r="T37" s="59" t="s">
        <v>195</v>
      </c>
      <c r="AG37" s="113" t="s">
        <v>196</v>
      </c>
      <c r="AH37" s="114" t="s">
        <v>197</v>
      </c>
    </row>
    <row r="38" spans="1:34" ht="13.5" customHeight="1">
      <c r="A38" s="120">
        <v>341</v>
      </c>
      <c r="B38" s="291" t="s">
        <v>198</v>
      </c>
      <c r="C38" s="291"/>
      <c r="D38" s="291"/>
      <c r="E38" s="291"/>
      <c r="F38" s="291"/>
      <c r="G38" s="291"/>
      <c r="H38" s="121">
        <v>12</v>
      </c>
      <c r="I38" s="122">
        <f>SUM(I39:I46)</f>
        <v>818</v>
      </c>
      <c r="J38" s="122">
        <f>SUM(J39:J46)</f>
        <v>20338</v>
      </c>
      <c r="K38" s="123">
        <f t="shared" si="0"/>
        <v>2486.308068459658</v>
      </c>
      <c r="M38" s="115"/>
      <c r="O38" s="108">
        <v>16</v>
      </c>
      <c r="P38" s="109" t="s">
        <v>199</v>
      </c>
      <c r="Q38" s="110">
        <v>14</v>
      </c>
      <c r="S38" s="59">
        <v>5</v>
      </c>
      <c r="T38" s="59" t="s">
        <v>200</v>
      </c>
      <c r="AG38" s="113" t="s">
        <v>201</v>
      </c>
      <c r="AH38" s="114" t="s">
        <v>202</v>
      </c>
    </row>
    <row r="39" spans="1:34" ht="13.5" customHeight="1">
      <c r="A39" s="120">
        <v>3411</v>
      </c>
      <c r="B39" s="291" t="s">
        <v>203</v>
      </c>
      <c r="C39" s="291"/>
      <c r="D39" s="291"/>
      <c r="E39" s="291"/>
      <c r="F39" s="291"/>
      <c r="G39" s="291"/>
      <c r="H39" s="121">
        <v>13</v>
      </c>
      <c r="I39" s="124"/>
      <c r="J39" s="124"/>
      <c r="K39" s="123" t="str">
        <f t="shared" si="0"/>
        <v>-</v>
      </c>
      <c r="M39" s="115"/>
      <c r="O39" s="108">
        <v>17</v>
      </c>
      <c r="P39" s="109" t="s">
        <v>204</v>
      </c>
      <c r="Q39" s="110">
        <v>13</v>
      </c>
      <c r="S39" s="59">
        <v>6</v>
      </c>
      <c r="T39" s="59" t="s">
        <v>205</v>
      </c>
      <c r="AG39" s="113" t="s">
        <v>206</v>
      </c>
      <c r="AH39" s="114" t="s">
        <v>207</v>
      </c>
    </row>
    <row r="40" spans="1:34" ht="13.5" customHeight="1">
      <c r="A40" s="120">
        <v>3412</v>
      </c>
      <c r="B40" s="291" t="s">
        <v>208</v>
      </c>
      <c r="C40" s="291"/>
      <c r="D40" s="291"/>
      <c r="E40" s="291"/>
      <c r="F40" s="291"/>
      <c r="G40" s="291"/>
      <c r="H40" s="121">
        <v>14</v>
      </c>
      <c r="I40" s="124"/>
      <c r="J40" s="124"/>
      <c r="K40" s="123" t="str">
        <f t="shared" si="0"/>
        <v>-</v>
      </c>
      <c r="M40" s="115"/>
      <c r="O40" s="108">
        <v>18</v>
      </c>
      <c r="P40" s="109" t="s">
        <v>209</v>
      </c>
      <c r="Q40" s="110">
        <v>7</v>
      </c>
      <c r="S40" s="59">
        <v>7</v>
      </c>
      <c r="T40" s="59" t="s">
        <v>210</v>
      </c>
      <c r="AG40" s="113" t="s">
        <v>211</v>
      </c>
      <c r="AH40" s="114" t="s">
        <v>212</v>
      </c>
    </row>
    <row r="41" spans="1:34" ht="13.5" customHeight="1">
      <c r="A41" s="120">
        <v>3413</v>
      </c>
      <c r="B41" s="291" t="s">
        <v>213</v>
      </c>
      <c r="C41" s="291"/>
      <c r="D41" s="291"/>
      <c r="E41" s="291"/>
      <c r="F41" s="291"/>
      <c r="G41" s="291"/>
      <c r="H41" s="121">
        <v>15</v>
      </c>
      <c r="I41" s="124">
        <v>818</v>
      </c>
      <c r="J41" s="124">
        <v>11668</v>
      </c>
      <c r="K41" s="123">
        <f t="shared" si="0"/>
        <v>1426.40586797066</v>
      </c>
      <c r="M41" s="115"/>
      <c r="O41" s="108">
        <v>19</v>
      </c>
      <c r="P41" s="109" t="s">
        <v>214</v>
      </c>
      <c r="Q41" s="110">
        <v>5</v>
      </c>
      <c r="S41" s="59">
        <v>8</v>
      </c>
      <c r="T41" s="59" t="s">
        <v>215</v>
      </c>
      <c r="AG41" s="113" t="s">
        <v>216</v>
      </c>
      <c r="AH41" s="114" t="s">
        <v>217</v>
      </c>
    </row>
    <row r="42" spans="1:34" ht="13.5" customHeight="1">
      <c r="A42" s="120">
        <v>3414</v>
      </c>
      <c r="B42" s="291" t="s">
        <v>218</v>
      </c>
      <c r="C42" s="291"/>
      <c r="D42" s="291"/>
      <c r="E42" s="291"/>
      <c r="F42" s="291"/>
      <c r="G42" s="291"/>
      <c r="H42" s="121">
        <v>16</v>
      </c>
      <c r="I42" s="124"/>
      <c r="J42" s="124"/>
      <c r="K42" s="123" t="str">
        <f t="shared" si="0"/>
        <v>-</v>
      </c>
      <c r="M42" s="115"/>
      <c r="O42" s="108">
        <v>20</v>
      </c>
      <c r="P42" s="109" t="s">
        <v>219</v>
      </c>
      <c r="Q42" s="110">
        <v>13</v>
      </c>
      <c r="S42" s="59">
        <v>9</v>
      </c>
      <c r="T42" s="59" t="s">
        <v>220</v>
      </c>
      <c r="AG42" s="113" t="s">
        <v>221</v>
      </c>
      <c r="AH42" s="114" t="s">
        <v>222</v>
      </c>
    </row>
    <row r="43" spans="1:34" ht="13.5" customHeight="1">
      <c r="A43" s="120">
        <v>3415</v>
      </c>
      <c r="B43" s="291" t="s">
        <v>223</v>
      </c>
      <c r="C43" s="291"/>
      <c r="D43" s="291"/>
      <c r="E43" s="291"/>
      <c r="F43" s="291"/>
      <c r="G43" s="291"/>
      <c r="H43" s="121">
        <v>17</v>
      </c>
      <c r="I43" s="124"/>
      <c r="J43" s="124">
        <v>8670</v>
      </c>
      <c r="K43" s="123" t="str">
        <f t="shared" si="0"/>
        <v>-</v>
      </c>
      <c r="M43" s="115"/>
      <c r="O43" s="108">
        <v>21</v>
      </c>
      <c r="P43" s="109" t="s">
        <v>224</v>
      </c>
      <c r="Q43" s="110">
        <v>14</v>
      </c>
      <c r="S43" s="59">
        <v>10</v>
      </c>
      <c r="T43" s="59" t="s">
        <v>225</v>
      </c>
      <c r="AG43" s="113" t="s">
        <v>226</v>
      </c>
      <c r="AH43" s="114" t="s">
        <v>227</v>
      </c>
    </row>
    <row r="44" spans="1:34" ht="13.5" customHeight="1">
      <c r="A44" s="120">
        <v>3416</v>
      </c>
      <c r="B44" s="291" t="s">
        <v>228</v>
      </c>
      <c r="C44" s="291"/>
      <c r="D44" s="291"/>
      <c r="E44" s="291"/>
      <c r="F44" s="291"/>
      <c r="G44" s="291"/>
      <c r="H44" s="121">
        <v>18</v>
      </c>
      <c r="I44" s="124"/>
      <c r="J44" s="124"/>
      <c r="K44" s="123" t="str">
        <f t="shared" si="0"/>
        <v>-</v>
      </c>
      <c r="M44" s="115"/>
      <c r="O44" s="108">
        <v>22</v>
      </c>
      <c r="P44" s="109" t="s">
        <v>229</v>
      </c>
      <c r="Q44" s="110">
        <v>13</v>
      </c>
      <c r="S44" s="59">
        <v>11</v>
      </c>
      <c r="T44" s="59" t="s">
        <v>230</v>
      </c>
      <c r="AG44" s="113" t="s">
        <v>231</v>
      </c>
      <c r="AH44" s="114" t="s">
        <v>232</v>
      </c>
    </row>
    <row r="45" spans="1:34" ht="13.5" customHeight="1">
      <c r="A45" s="120">
        <v>3417</v>
      </c>
      <c r="B45" s="292" t="s">
        <v>233</v>
      </c>
      <c r="C45" s="292"/>
      <c r="D45" s="292"/>
      <c r="E45" s="292"/>
      <c r="F45" s="292"/>
      <c r="G45" s="292"/>
      <c r="H45" s="121">
        <v>19</v>
      </c>
      <c r="I45" s="124"/>
      <c r="J45" s="124"/>
      <c r="K45" s="123" t="str">
        <f t="shared" si="0"/>
        <v>-</v>
      </c>
      <c r="M45" s="115"/>
      <c r="O45" s="108">
        <v>23</v>
      </c>
      <c r="P45" s="109" t="s">
        <v>234</v>
      </c>
      <c r="Q45" s="110">
        <v>14</v>
      </c>
      <c r="S45" s="59">
        <v>12</v>
      </c>
      <c r="T45" s="59" t="s">
        <v>235</v>
      </c>
      <c r="AG45" s="113" t="s">
        <v>236</v>
      </c>
      <c r="AH45" s="114" t="s">
        <v>237</v>
      </c>
    </row>
    <row r="46" spans="1:34" ht="13.5" customHeight="1">
      <c r="A46" s="120">
        <v>3418</v>
      </c>
      <c r="B46" s="291" t="s">
        <v>238</v>
      </c>
      <c r="C46" s="291"/>
      <c r="D46" s="291"/>
      <c r="E46" s="291"/>
      <c r="F46" s="291"/>
      <c r="G46" s="291"/>
      <c r="H46" s="121">
        <v>20</v>
      </c>
      <c r="I46" s="124"/>
      <c r="J46" s="124"/>
      <c r="K46" s="123" t="str">
        <f t="shared" si="0"/>
        <v>-</v>
      </c>
      <c r="M46" s="115"/>
      <c r="O46" s="108">
        <v>24</v>
      </c>
      <c r="P46" s="109" t="s">
        <v>239</v>
      </c>
      <c r="Q46" s="110">
        <v>7</v>
      </c>
      <c r="S46" s="59">
        <v>13</v>
      </c>
      <c r="T46" s="59" t="s">
        <v>240</v>
      </c>
      <c r="AG46" s="113" t="s">
        <v>241</v>
      </c>
      <c r="AH46" s="114" t="s">
        <v>242</v>
      </c>
    </row>
    <row r="47" spans="1:34" ht="13.5" customHeight="1">
      <c r="A47" s="120">
        <v>342</v>
      </c>
      <c r="B47" s="291" t="s">
        <v>243</v>
      </c>
      <c r="C47" s="291"/>
      <c r="D47" s="291"/>
      <c r="E47" s="291"/>
      <c r="F47" s="291"/>
      <c r="G47" s="291"/>
      <c r="H47" s="121">
        <v>21</v>
      </c>
      <c r="I47" s="122">
        <f>I48+I49</f>
        <v>4800</v>
      </c>
      <c r="J47" s="122">
        <f>J48+J49</f>
        <v>4800</v>
      </c>
      <c r="K47" s="123">
        <f t="shared" si="0"/>
        <v>100</v>
      </c>
      <c r="M47" s="115"/>
      <c r="O47" s="108">
        <v>25</v>
      </c>
      <c r="P47" s="109" t="s">
        <v>244</v>
      </c>
      <c r="Q47" s="110">
        <v>19</v>
      </c>
      <c r="S47" s="59">
        <v>14</v>
      </c>
      <c r="T47" s="59" t="s">
        <v>245</v>
      </c>
      <c r="AG47" s="113" t="s">
        <v>246</v>
      </c>
      <c r="AH47" s="114" t="s">
        <v>247</v>
      </c>
    </row>
    <row r="48" spans="1:34" ht="13.5" customHeight="1">
      <c r="A48" s="120">
        <v>3421</v>
      </c>
      <c r="B48" s="291" t="s">
        <v>248</v>
      </c>
      <c r="C48" s="291"/>
      <c r="D48" s="291"/>
      <c r="E48" s="291"/>
      <c r="F48" s="291"/>
      <c r="G48" s="291"/>
      <c r="H48" s="121">
        <v>22</v>
      </c>
      <c r="I48" s="124">
        <v>4800</v>
      </c>
      <c r="J48" s="124">
        <v>4800</v>
      </c>
      <c r="K48" s="123">
        <f t="shared" si="0"/>
        <v>100</v>
      </c>
      <c r="M48" s="115"/>
      <c r="O48" s="108">
        <v>26</v>
      </c>
      <c r="P48" s="109" t="s">
        <v>249</v>
      </c>
      <c r="Q48" s="110">
        <v>16</v>
      </c>
      <c r="S48" s="59">
        <v>15</v>
      </c>
      <c r="T48" s="59" t="s">
        <v>250</v>
      </c>
      <c r="AG48" s="113" t="s">
        <v>251</v>
      </c>
      <c r="AH48" s="114" t="s">
        <v>252</v>
      </c>
    </row>
    <row r="49" spans="1:34" ht="13.5" customHeight="1">
      <c r="A49" s="120">
        <v>3422</v>
      </c>
      <c r="B49" s="291" t="s">
        <v>253</v>
      </c>
      <c r="C49" s="291"/>
      <c r="D49" s="291"/>
      <c r="E49" s="291"/>
      <c r="F49" s="291"/>
      <c r="G49" s="291"/>
      <c r="H49" s="121">
        <v>23</v>
      </c>
      <c r="I49" s="124"/>
      <c r="J49" s="124"/>
      <c r="K49" s="123" t="str">
        <f t="shared" si="0"/>
        <v>-</v>
      </c>
      <c r="M49" s="115"/>
      <c r="O49" s="108">
        <v>27</v>
      </c>
      <c r="P49" s="109" t="s">
        <v>254</v>
      </c>
      <c r="Q49" s="110">
        <v>17</v>
      </c>
      <c r="S49" s="59">
        <v>16</v>
      </c>
      <c r="T49" s="59" t="s">
        <v>255</v>
      </c>
      <c r="AG49" s="113" t="s">
        <v>256</v>
      </c>
      <c r="AH49" s="114" t="s">
        <v>257</v>
      </c>
    </row>
    <row r="50" spans="1:34" ht="13.5" customHeight="1">
      <c r="A50" s="120">
        <v>35</v>
      </c>
      <c r="B50" s="291" t="s">
        <v>258</v>
      </c>
      <c r="C50" s="291"/>
      <c r="D50" s="291"/>
      <c r="E50" s="291"/>
      <c r="F50" s="291"/>
      <c r="G50" s="291"/>
      <c r="H50" s="121">
        <v>24</v>
      </c>
      <c r="I50" s="122">
        <f>I51+I54+I55+I56+I57</f>
        <v>587292</v>
      </c>
      <c r="J50" s="122">
        <f>J51+J54+J55+J56+J57</f>
        <v>804262</v>
      </c>
      <c r="K50" s="123">
        <f t="shared" si="0"/>
        <v>136.94414362872303</v>
      </c>
      <c r="M50" s="115"/>
      <c r="O50" s="108">
        <v>29</v>
      </c>
      <c r="P50" s="109" t="s">
        <v>259</v>
      </c>
      <c r="Q50" s="110">
        <v>16</v>
      </c>
      <c r="S50" s="59">
        <v>17</v>
      </c>
      <c r="T50" s="59" t="s">
        <v>260</v>
      </c>
      <c r="AG50" s="113" t="s">
        <v>261</v>
      </c>
      <c r="AH50" s="114" t="s">
        <v>262</v>
      </c>
    </row>
    <row r="51" spans="1:34" ht="13.5" customHeight="1">
      <c r="A51" s="120">
        <v>351</v>
      </c>
      <c r="B51" s="291" t="s">
        <v>263</v>
      </c>
      <c r="C51" s="291"/>
      <c r="D51" s="291"/>
      <c r="E51" s="291"/>
      <c r="F51" s="291"/>
      <c r="G51" s="291"/>
      <c r="H51" s="121">
        <v>25</v>
      </c>
      <c r="I51" s="122">
        <f>I52+I53</f>
        <v>581292</v>
      </c>
      <c r="J51" s="122">
        <f>J52+J53</f>
        <v>466931</v>
      </c>
      <c r="K51" s="123">
        <f t="shared" si="0"/>
        <v>80.32641082278786</v>
      </c>
      <c r="M51" s="115"/>
      <c r="O51" s="108">
        <v>30</v>
      </c>
      <c r="P51" s="109" t="s">
        <v>264</v>
      </c>
      <c r="Q51" s="110">
        <v>4</v>
      </c>
      <c r="S51" s="59">
        <v>18</v>
      </c>
      <c r="T51" s="59" t="s">
        <v>265</v>
      </c>
      <c r="AG51" s="113" t="s">
        <v>266</v>
      </c>
      <c r="AH51" s="114" t="s">
        <v>267</v>
      </c>
    </row>
    <row r="52" spans="1:34" ht="13.5" customHeight="1">
      <c r="A52" s="120">
        <v>3511</v>
      </c>
      <c r="B52" s="291" t="s">
        <v>268</v>
      </c>
      <c r="C52" s="291"/>
      <c r="D52" s="291"/>
      <c r="E52" s="291"/>
      <c r="F52" s="291"/>
      <c r="G52" s="291"/>
      <c r="H52" s="121">
        <v>26</v>
      </c>
      <c r="I52" s="124">
        <v>551292</v>
      </c>
      <c r="J52" s="124">
        <v>444931</v>
      </c>
      <c r="K52" s="123">
        <f t="shared" si="0"/>
        <v>80.70695747444185</v>
      </c>
      <c r="M52" s="115"/>
      <c r="O52" s="108">
        <v>32</v>
      </c>
      <c r="P52" s="109" t="s">
        <v>269</v>
      </c>
      <c r="Q52" s="110">
        <v>16</v>
      </c>
      <c r="S52" s="59">
        <v>19</v>
      </c>
      <c r="T52" s="59" t="s">
        <v>270</v>
      </c>
      <c r="AG52" s="113" t="s">
        <v>271</v>
      </c>
      <c r="AH52" s="114" t="s">
        <v>272</v>
      </c>
    </row>
    <row r="53" spans="1:34" ht="13.5" customHeight="1">
      <c r="A53" s="120">
        <v>3512</v>
      </c>
      <c r="B53" s="291" t="s">
        <v>273</v>
      </c>
      <c r="C53" s="291"/>
      <c r="D53" s="291"/>
      <c r="E53" s="291"/>
      <c r="F53" s="291"/>
      <c r="G53" s="291"/>
      <c r="H53" s="121">
        <v>27</v>
      </c>
      <c r="I53" s="124">
        <v>30000</v>
      </c>
      <c r="J53" s="124">
        <v>22000</v>
      </c>
      <c r="K53" s="123">
        <f t="shared" si="0"/>
        <v>73.33333333333333</v>
      </c>
      <c r="M53" s="115"/>
      <c r="O53" s="108">
        <v>33</v>
      </c>
      <c r="P53" s="109" t="s">
        <v>274</v>
      </c>
      <c r="Q53" s="110">
        <v>1</v>
      </c>
      <c r="S53" s="59">
        <v>20</v>
      </c>
      <c r="T53" s="59" t="s">
        <v>275</v>
      </c>
      <c r="AG53" s="113" t="s">
        <v>276</v>
      </c>
      <c r="AH53" s="114" t="s">
        <v>277</v>
      </c>
    </row>
    <row r="54" spans="1:34" ht="13.5" customHeight="1">
      <c r="A54" s="120">
        <v>352</v>
      </c>
      <c r="B54" s="291" t="s">
        <v>278</v>
      </c>
      <c r="C54" s="291"/>
      <c r="D54" s="291"/>
      <c r="E54" s="291"/>
      <c r="F54" s="291"/>
      <c r="G54" s="291"/>
      <c r="H54" s="121">
        <v>28</v>
      </c>
      <c r="I54" s="124"/>
      <c r="J54" s="124"/>
      <c r="K54" s="123" t="str">
        <f t="shared" si="0"/>
        <v>-</v>
      </c>
      <c r="M54" s="115"/>
      <c r="O54" s="108">
        <v>34</v>
      </c>
      <c r="P54" s="109" t="s">
        <v>279</v>
      </c>
      <c r="Q54" s="110">
        <v>1</v>
      </c>
      <c r="S54" s="59">
        <v>21</v>
      </c>
      <c r="T54" s="59" t="s">
        <v>280</v>
      </c>
      <c r="AG54" s="113" t="s">
        <v>281</v>
      </c>
      <c r="AH54" s="114" t="s">
        <v>282</v>
      </c>
    </row>
    <row r="55" spans="1:34" ht="13.5" customHeight="1">
      <c r="A55" s="120">
        <v>353</v>
      </c>
      <c r="B55" s="291" t="s">
        <v>283</v>
      </c>
      <c r="C55" s="291"/>
      <c r="D55" s="291"/>
      <c r="E55" s="291"/>
      <c r="F55" s="291"/>
      <c r="G55" s="291"/>
      <c r="H55" s="121">
        <v>29</v>
      </c>
      <c r="I55" s="124"/>
      <c r="J55" s="124">
        <v>335531</v>
      </c>
      <c r="K55" s="123" t="str">
        <f t="shared" si="0"/>
        <v>-</v>
      </c>
      <c r="M55" s="115"/>
      <c r="O55" s="108">
        <v>35</v>
      </c>
      <c r="P55" s="109" t="s">
        <v>284</v>
      </c>
      <c r="Q55" s="110">
        <v>11</v>
      </c>
      <c r="AG55" s="113" t="s">
        <v>285</v>
      </c>
      <c r="AH55" s="114" t="s">
        <v>286</v>
      </c>
    </row>
    <row r="56" spans="1:34" ht="13.5" customHeight="1">
      <c r="A56" s="120">
        <v>354</v>
      </c>
      <c r="B56" s="291" t="s">
        <v>287</v>
      </c>
      <c r="C56" s="291"/>
      <c r="D56" s="291"/>
      <c r="E56" s="291"/>
      <c r="F56" s="291"/>
      <c r="G56" s="291"/>
      <c r="H56" s="121">
        <v>30</v>
      </c>
      <c r="I56" s="124"/>
      <c r="J56" s="124">
        <v>1800</v>
      </c>
      <c r="K56" s="123" t="str">
        <f t="shared" si="0"/>
        <v>-</v>
      </c>
      <c r="M56" s="115"/>
      <c r="O56" s="108">
        <v>36</v>
      </c>
      <c r="P56" s="109" t="s">
        <v>288</v>
      </c>
      <c r="Q56" s="110">
        <v>5</v>
      </c>
      <c r="AG56" s="113" t="s">
        <v>289</v>
      </c>
      <c r="AH56" s="114" t="s">
        <v>290</v>
      </c>
    </row>
    <row r="57" spans="1:34" ht="13.5" customHeight="1">
      <c r="A57" s="120">
        <v>355</v>
      </c>
      <c r="B57" s="291" t="s">
        <v>291</v>
      </c>
      <c r="C57" s="291"/>
      <c r="D57" s="291"/>
      <c r="E57" s="291"/>
      <c r="F57" s="291"/>
      <c r="G57" s="291"/>
      <c r="H57" s="121">
        <v>31</v>
      </c>
      <c r="I57" s="124">
        <v>6000</v>
      </c>
      <c r="J57" s="124"/>
      <c r="K57" s="123">
        <f t="shared" si="0"/>
        <v>0</v>
      </c>
      <c r="M57" s="115"/>
      <c r="O57" s="108">
        <v>37</v>
      </c>
      <c r="P57" s="109" t="s">
        <v>292</v>
      </c>
      <c r="Q57" s="110">
        <v>9</v>
      </c>
      <c r="AG57" s="113" t="s">
        <v>293</v>
      </c>
      <c r="AH57" s="114" t="s">
        <v>294</v>
      </c>
    </row>
    <row r="58" spans="1:34" ht="13.5" customHeight="1">
      <c r="A58" s="120">
        <v>36</v>
      </c>
      <c r="B58" s="291" t="s">
        <v>295</v>
      </c>
      <c r="C58" s="291"/>
      <c r="D58" s="291"/>
      <c r="E58" s="291"/>
      <c r="F58" s="291"/>
      <c r="G58" s="291"/>
      <c r="H58" s="121">
        <v>32</v>
      </c>
      <c r="I58" s="122">
        <f>I59+I62+I63</f>
        <v>247932</v>
      </c>
      <c r="J58" s="122">
        <f>J59+J62+J63</f>
        <v>213103</v>
      </c>
      <c r="K58" s="123">
        <f t="shared" si="0"/>
        <v>85.95219657002727</v>
      </c>
      <c r="M58" s="115"/>
      <c r="O58" s="108">
        <v>38</v>
      </c>
      <c r="P58" s="109" t="s">
        <v>296</v>
      </c>
      <c r="Q58" s="110">
        <v>8</v>
      </c>
      <c r="AG58" s="113" t="s">
        <v>297</v>
      </c>
      <c r="AH58" s="114" t="s">
        <v>298</v>
      </c>
    </row>
    <row r="59" spans="1:34" ht="13.5" customHeight="1">
      <c r="A59" s="120">
        <v>361</v>
      </c>
      <c r="B59" s="291" t="s">
        <v>299</v>
      </c>
      <c r="C59" s="291"/>
      <c r="D59" s="291"/>
      <c r="E59" s="291"/>
      <c r="F59" s="291"/>
      <c r="G59" s="291"/>
      <c r="H59" s="121">
        <v>33</v>
      </c>
      <c r="I59" s="122">
        <f>I60+I61</f>
        <v>235801</v>
      </c>
      <c r="J59" s="122">
        <f>J60+J61</f>
        <v>202234</v>
      </c>
      <c r="K59" s="123">
        <f t="shared" si="0"/>
        <v>85.76469141352241</v>
      </c>
      <c r="M59" s="115"/>
      <c r="O59" s="108">
        <v>39</v>
      </c>
      <c r="P59" s="109" t="s">
        <v>300</v>
      </c>
      <c r="Q59" s="110">
        <v>12</v>
      </c>
      <c r="AG59" s="113" t="s">
        <v>301</v>
      </c>
      <c r="AH59" s="114" t="s">
        <v>302</v>
      </c>
    </row>
    <row r="60" spans="1:34" ht="13.5" customHeight="1">
      <c r="A60" s="120">
        <v>3611</v>
      </c>
      <c r="B60" s="291" t="s">
        <v>303</v>
      </c>
      <c r="C60" s="291"/>
      <c r="D60" s="291"/>
      <c r="E60" s="291"/>
      <c r="F60" s="291"/>
      <c r="G60" s="291"/>
      <c r="H60" s="121">
        <v>34</v>
      </c>
      <c r="I60" s="124">
        <v>142629</v>
      </c>
      <c r="J60" s="124"/>
      <c r="K60" s="123">
        <f t="shared" si="0"/>
        <v>0</v>
      </c>
      <c r="M60" s="115"/>
      <c r="O60" s="108">
        <v>40</v>
      </c>
      <c r="P60" s="109" t="s">
        <v>304</v>
      </c>
      <c r="Q60" s="110">
        <v>18</v>
      </c>
      <c r="AG60" s="113" t="s">
        <v>305</v>
      </c>
      <c r="AH60" s="114" t="s">
        <v>306</v>
      </c>
    </row>
    <row r="61" spans="1:34" ht="13.5" customHeight="1">
      <c r="A61" s="120">
        <v>3612</v>
      </c>
      <c r="B61" s="291" t="s">
        <v>307</v>
      </c>
      <c r="C61" s="291"/>
      <c r="D61" s="291"/>
      <c r="E61" s="291"/>
      <c r="F61" s="291"/>
      <c r="G61" s="291"/>
      <c r="H61" s="121">
        <v>35</v>
      </c>
      <c r="I61" s="124">
        <v>93172</v>
      </c>
      <c r="J61" s="124">
        <v>202234</v>
      </c>
      <c r="K61" s="123">
        <f t="shared" si="0"/>
        <v>217.05447988666126</v>
      </c>
      <c r="M61" s="115"/>
      <c r="O61" s="108">
        <v>41</v>
      </c>
      <c r="P61" s="109" t="s">
        <v>308</v>
      </c>
      <c r="Q61" s="110">
        <v>2</v>
      </c>
      <c r="AG61" s="113" t="s">
        <v>309</v>
      </c>
      <c r="AH61" s="114" t="s">
        <v>310</v>
      </c>
    </row>
    <row r="62" spans="1:34" ht="13.5" customHeight="1">
      <c r="A62" s="120">
        <v>362</v>
      </c>
      <c r="B62" s="291" t="s">
        <v>311</v>
      </c>
      <c r="C62" s="291"/>
      <c r="D62" s="291"/>
      <c r="E62" s="291"/>
      <c r="F62" s="291"/>
      <c r="G62" s="291"/>
      <c r="H62" s="121">
        <v>36</v>
      </c>
      <c r="I62" s="124"/>
      <c r="J62" s="124"/>
      <c r="K62" s="123" t="str">
        <f t="shared" si="0"/>
        <v>-</v>
      </c>
      <c r="M62" s="115"/>
      <c r="O62" s="108">
        <v>42</v>
      </c>
      <c r="P62" s="109" t="s">
        <v>312</v>
      </c>
      <c r="Q62" s="110">
        <v>18</v>
      </c>
      <c r="AG62" s="113" t="s">
        <v>313</v>
      </c>
      <c r="AH62" s="114" t="s">
        <v>314</v>
      </c>
    </row>
    <row r="63" spans="1:34" ht="13.5" customHeight="1">
      <c r="A63" s="120">
        <v>363</v>
      </c>
      <c r="B63" s="291" t="s">
        <v>315</v>
      </c>
      <c r="C63" s="291"/>
      <c r="D63" s="291"/>
      <c r="E63" s="291"/>
      <c r="F63" s="291"/>
      <c r="G63" s="291"/>
      <c r="H63" s="121">
        <v>37</v>
      </c>
      <c r="I63" s="122">
        <f>SUM(I64:I66)</f>
        <v>12131</v>
      </c>
      <c r="J63" s="122">
        <f>SUM(J64:J66)</f>
        <v>10869</v>
      </c>
      <c r="K63" s="123">
        <f t="shared" si="0"/>
        <v>89.59690050284395</v>
      </c>
      <c r="M63" s="115"/>
      <c r="O63" s="108">
        <v>43</v>
      </c>
      <c r="P63" s="109" t="s">
        <v>316</v>
      </c>
      <c r="Q63" s="110">
        <v>18</v>
      </c>
      <c r="AG63" s="113" t="s">
        <v>317</v>
      </c>
      <c r="AH63" s="114" t="s">
        <v>318</v>
      </c>
    </row>
    <row r="64" spans="1:34" ht="13.5" customHeight="1">
      <c r="A64" s="120">
        <v>3631</v>
      </c>
      <c r="B64" s="291" t="s">
        <v>319</v>
      </c>
      <c r="C64" s="291"/>
      <c r="D64" s="291"/>
      <c r="E64" s="291"/>
      <c r="F64" s="291"/>
      <c r="G64" s="291"/>
      <c r="H64" s="121">
        <v>38</v>
      </c>
      <c r="I64" s="124"/>
      <c r="J64" s="124"/>
      <c r="K64" s="123" t="str">
        <f t="shared" si="0"/>
        <v>-</v>
      </c>
      <c r="M64" s="115"/>
      <c r="O64" s="108">
        <v>44</v>
      </c>
      <c r="P64" s="109" t="s">
        <v>320</v>
      </c>
      <c r="Q64" s="110">
        <v>16</v>
      </c>
      <c r="AG64" s="113" t="s">
        <v>321</v>
      </c>
      <c r="AH64" s="114" t="s">
        <v>322</v>
      </c>
    </row>
    <row r="65" spans="1:34" ht="13.5" customHeight="1">
      <c r="A65" s="120">
        <v>3632</v>
      </c>
      <c r="B65" s="291" t="s">
        <v>323</v>
      </c>
      <c r="C65" s="291"/>
      <c r="D65" s="291"/>
      <c r="E65" s="291"/>
      <c r="F65" s="291"/>
      <c r="G65" s="291"/>
      <c r="H65" s="121">
        <v>39</v>
      </c>
      <c r="I65" s="124"/>
      <c r="J65" s="124"/>
      <c r="K65" s="123" t="str">
        <f t="shared" si="0"/>
        <v>-</v>
      </c>
      <c r="M65" s="115"/>
      <c r="O65" s="108">
        <v>46</v>
      </c>
      <c r="P65" s="109" t="s">
        <v>324</v>
      </c>
      <c r="Q65" s="110">
        <v>12</v>
      </c>
      <c r="AG65" s="113" t="s">
        <v>325</v>
      </c>
      <c r="AH65" s="114" t="s">
        <v>326</v>
      </c>
    </row>
    <row r="66" spans="1:34" ht="13.5" customHeight="1">
      <c r="A66" s="120">
        <v>3633</v>
      </c>
      <c r="B66" s="291" t="s">
        <v>327</v>
      </c>
      <c r="C66" s="291"/>
      <c r="D66" s="291"/>
      <c r="E66" s="291"/>
      <c r="F66" s="291"/>
      <c r="G66" s="291"/>
      <c r="H66" s="121">
        <v>40</v>
      </c>
      <c r="I66" s="124">
        <v>12131</v>
      </c>
      <c r="J66" s="124">
        <v>10869</v>
      </c>
      <c r="K66" s="123">
        <f t="shared" si="0"/>
        <v>89.59690050284395</v>
      </c>
      <c r="M66" s="115"/>
      <c r="O66" s="108">
        <v>47</v>
      </c>
      <c r="P66" s="109" t="s">
        <v>328</v>
      </c>
      <c r="Q66" s="110">
        <v>18</v>
      </c>
      <c r="AG66" s="113" t="s">
        <v>329</v>
      </c>
      <c r="AH66" s="114" t="s">
        <v>330</v>
      </c>
    </row>
    <row r="67" spans="1:34" ht="13.5" customHeight="1">
      <c r="A67" s="120">
        <v>37</v>
      </c>
      <c r="B67" s="291" t="s">
        <v>331</v>
      </c>
      <c r="C67" s="291"/>
      <c r="D67" s="291"/>
      <c r="E67" s="291"/>
      <c r="F67" s="291"/>
      <c r="G67" s="291"/>
      <c r="H67" s="121">
        <v>41</v>
      </c>
      <c r="I67" s="122">
        <f>I68+I69</f>
        <v>0</v>
      </c>
      <c r="J67" s="122">
        <f>J68+J69</f>
        <v>0</v>
      </c>
      <c r="K67" s="123" t="str">
        <f t="shared" si="0"/>
        <v>-</v>
      </c>
      <c r="M67" s="115"/>
      <c r="O67" s="108">
        <v>48</v>
      </c>
      <c r="P67" s="109" t="s">
        <v>332</v>
      </c>
      <c r="Q67" s="110">
        <v>5</v>
      </c>
      <c r="AG67" s="113" t="s">
        <v>333</v>
      </c>
      <c r="AH67" s="114" t="s">
        <v>334</v>
      </c>
    </row>
    <row r="68" spans="1:34" ht="13.5" customHeight="1">
      <c r="A68" s="120">
        <v>3711</v>
      </c>
      <c r="B68" s="291" t="s">
        <v>335</v>
      </c>
      <c r="C68" s="291"/>
      <c r="D68" s="291"/>
      <c r="E68" s="291"/>
      <c r="F68" s="291"/>
      <c r="G68" s="291"/>
      <c r="H68" s="121">
        <v>42</v>
      </c>
      <c r="I68" s="124"/>
      <c r="J68" s="124"/>
      <c r="K68" s="123" t="str">
        <f t="shared" si="0"/>
        <v>-</v>
      </c>
      <c r="M68" s="115"/>
      <c r="O68" s="108">
        <v>49</v>
      </c>
      <c r="P68" s="109" t="s">
        <v>336</v>
      </c>
      <c r="Q68" s="110">
        <v>4</v>
      </c>
      <c r="AG68" s="113" t="s">
        <v>337</v>
      </c>
      <c r="AH68" s="114" t="s">
        <v>338</v>
      </c>
    </row>
    <row r="69" spans="1:34" ht="13.5" customHeight="1">
      <c r="A69" s="120">
        <v>3712</v>
      </c>
      <c r="B69" s="291" t="s">
        <v>339</v>
      </c>
      <c r="C69" s="291"/>
      <c r="D69" s="291"/>
      <c r="E69" s="291"/>
      <c r="F69" s="291"/>
      <c r="G69" s="291"/>
      <c r="H69" s="121">
        <v>43</v>
      </c>
      <c r="I69" s="124"/>
      <c r="J69" s="124"/>
      <c r="K69" s="123" t="str">
        <f t="shared" si="0"/>
        <v>-</v>
      </c>
      <c r="M69" s="115"/>
      <c r="O69" s="108">
        <v>50</v>
      </c>
      <c r="P69" s="109" t="s">
        <v>340</v>
      </c>
      <c r="Q69" s="110">
        <v>17</v>
      </c>
      <c r="AG69" s="113" t="s">
        <v>341</v>
      </c>
      <c r="AH69" s="114" t="s">
        <v>342</v>
      </c>
    </row>
    <row r="70" spans="1:34" ht="15" customHeight="1">
      <c r="A70" s="289" t="s">
        <v>343</v>
      </c>
      <c r="B70" s="289"/>
      <c r="C70" s="289"/>
      <c r="D70" s="289"/>
      <c r="E70" s="289"/>
      <c r="F70" s="289"/>
      <c r="G70" s="289"/>
      <c r="H70" s="289"/>
      <c r="I70" s="289"/>
      <c r="J70" s="289"/>
      <c r="K70" s="289"/>
      <c r="M70" s="115"/>
      <c r="O70" s="108">
        <v>51</v>
      </c>
      <c r="P70" s="109" t="s">
        <v>344</v>
      </c>
      <c r="Q70" s="110">
        <v>15</v>
      </c>
      <c r="AG70" s="113" t="s">
        <v>345</v>
      </c>
      <c r="AH70" s="114" t="s">
        <v>346</v>
      </c>
    </row>
    <row r="71" spans="1:34" ht="13.5" customHeight="1">
      <c r="A71" s="120" t="s">
        <v>347</v>
      </c>
      <c r="B71" s="291" t="s">
        <v>348</v>
      </c>
      <c r="C71" s="291"/>
      <c r="D71" s="291"/>
      <c r="E71" s="291"/>
      <c r="F71" s="291"/>
      <c r="G71" s="291"/>
      <c r="H71" s="121">
        <v>44</v>
      </c>
      <c r="I71" s="122">
        <f>I72+I84+I125+I126+I137+I142+I153</f>
        <v>867369</v>
      </c>
      <c r="J71" s="122">
        <f>J72+J84+J125+J126+J137+J142+J153</f>
        <v>1079122</v>
      </c>
      <c r="K71" s="123">
        <f aca="true" t="shared" si="1" ref="K71:K134">IF(I71&gt;0,IF(J71/I71&gt;=100,"&gt;&gt;100",J71/I71*100),"-")</f>
        <v>124.41325433581325</v>
      </c>
      <c r="M71" s="115"/>
      <c r="O71" s="108">
        <v>52</v>
      </c>
      <c r="P71" s="109" t="s">
        <v>349</v>
      </c>
      <c r="Q71" s="110">
        <v>8</v>
      </c>
      <c r="AG71" s="113" t="s">
        <v>350</v>
      </c>
      <c r="AH71" s="114" t="s">
        <v>351</v>
      </c>
    </row>
    <row r="72" spans="1:34" ht="13.5" customHeight="1">
      <c r="A72" s="120" t="s">
        <v>352</v>
      </c>
      <c r="B72" s="291" t="s">
        <v>353</v>
      </c>
      <c r="C72" s="291"/>
      <c r="D72" s="291"/>
      <c r="E72" s="291"/>
      <c r="F72" s="291"/>
      <c r="G72" s="291"/>
      <c r="H72" s="121">
        <v>45</v>
      </c>
      <c r="I72" s="122">
        <f>I73+I78+I79</f>
        <v>251477</v>
      </c>
      <c r="J72" s="122">
        <f>J73+J78+J79</f>
        <v>398966</v>
      </c>
      <c r="K72" s="123">
        <f t="shared" si="1"/>
        <v>158.64910111063836</v>
      </c>
      <c r="M72" s="115"/>
      <c r="O72" s="108">
        <v>53</v>
      </c>
      <c r="P72" s="109" t="s">
        <v>354</v>
      </c>
      <c r="Q72" s="110">
        <v>8</v>
      </c>
      <c r="AG72" s="113" t="s">
        <v>355</v>
      </c>
      <c r="AH72" s="114" t="s">
        <v>356</v>
      </c>
    </row>
    <row r="73" spans="1:34" ht="13.5" customHeight="1">
      <c r="A73" s="120">
        <v>411</v>
      </c>
      <c r="B73" s="291" t="s">
        <v>357</v>
      </c>
      <c r="C73" s="291"/>
      <c r="D73" s="291"/>
      <c r="E73" s="291"/>
      <c r="F73" s="291"/>
      <c r="G73" s="291"/>
      <c r="H73" s="121">
        <v>46</v>
      </c>
      <c r="I73" s="122">
        <f>SUM(I74:I77)</f>
        <v>221198</v>
      </c>
      <c r="J73" s="122">
        <f>SUM(J74:J77)</f>
        <v>343540</v>
      </c>
      <c r="K73" s="123">
        <f t="shared" si="1"/>
        <v>155.30881834374634</v>
      </c>
      <c r="M73" s="115"/>
      <c r="O73" s="108">
        <v>54</v>
      </c>
      <c r="P73" s="109" t="s">
        <v>358</v>
      </c>
      <c r="Q73" s="110">
        <v>10</v>
      </c>
      <c r="AG73" s="113" t="s">
        <v>359</v>
      </c>
      <c r="AH73" s="114" t="s">
        <v>360</v>
      </c>
    </row>
    <row r="74" spans="1:34" ht="13.5" customHeight="1">
      <c r="A74" s="120">
        <v>4111</v>
      </c>
      <c r="B74" s="291" t="s">
        <v>361</v>
      </c>
      <c r="C74" s="291"/>
      <c r="D74" s="291"/>
      <c r="E74" s="291"/>
      <c r="F74" s="291"/>
      <c r="G74" s="291"/>
      <c r="H74" s="121">
        <v>47</v>
      </c>
      <c r="I74" s="124">
        <v>221198</v>
      </c>
      <c r="J74" s="124">
        <v>343540</v>
      </c>
      <c r="K74" s="123">
        <f t="shared" si="1"/>
        <v>155.30881834374634</v>
      </c>
      <c r="M74" s="115"/>
      <c r="O74" s="108">
        <v>55</v>
      </c>
      <c r="P74" s="109" t="s">
        <v>362</v>
      </c>
      <c r="Q74" s="110">
        <v>8</v>
      </c>
      <c r="AG74" s="113" t="s">
        <v>363</v>
      </c>
      <c r="AH74" s="114" t="s">
        <v>364</v>
      </c>
    </row>
    <row r="75" spans="1:34" ht="13.5" customHeight="1">
      <c r="A75" s="120">
        <v>4112</v>
      </c>
      <c r="B75" s="291" t="s">
        <v>365</v>
      </c>
      <c r="C75" s="291"/>
      <c r="D75" s="291"/>
      <c r="E75" s="291"/>
      <c r="F75" s="291"/>
      <c r="G75" s="291"/>
      <c r="H75" s="121">
        <v>48</v>
      </c>
      <c r="I75" s="124"/>
      <c r="J75" s="124"/>
      <c r="K75" s="123" t="str">
        <f t="shared" si="1"/>
        <v>-</v>
      </c>
      <c r="M75" s="115"/>
      <c r="O75" s="108">
        <v>56</v>
      </c>
      <c r="P75" s="109" t="s">
        <v>366</v>
      </c>
      <c r="Q75" s="110">
        <v>10</v>
      </c>
      <c r="AG75" s="113" t="s">
        <v>367</v>
      </c>
      <c r="AH75" s="114" t="s">
        <v>368</v>
      </c>
    </row>
    <row r="76" spans="1:34" ht="13.5" customHeight="1">
      <c r="A76" s="120">
        <v>4113</v>
      </c>
      <c r="B76" s="291" t="s">
        <v>369</v>
      </c>
      <c r="C76" s="291"/>
      <c r="D76" s="291"/>
      <c r="E76" s="291"/>
      <c r="F76" s="291"/>
      <c r="G76" s="291"/>
      <c r="H76" s="121">
        <v>49</v>
      </c>
      <c r="I76" s="124"/>
      <c r="J76" s="124"/>
      <c r="K76" s="123" t="str">
        <f t="shared" si="1"/>
        <v>-</v>
      </c>
      <c r="M76" s="107"/>
      <c r="O76" s="108">
        <v>57</v>
      </c>
      <c r="P76" s="109" t="s">
        <v>370</v>
      </c>
      <c r="Q76" s="110">
        <v>10</v>
      </c>
      <c r="AG76" s="113" t="s">
        <v>371</v>
      </c>
      <c r="AH76" s="114" t="s">
        <v>372</v>
      </c>
    </row>
    <row r="77" spans="1:34" ht="13.5" customHeight="1">
      <c r="A77" s="120">
        <v>4114</v>
      </c>
      <c r="B77" s="291" t="s">
        <v>373</v>
      </c>
      <c r="C77" s="291"/>
      <c r="D77" s="291"/>
      <c r="E77" s="291"/>
      <c r="F77" s="291"/>
      <c r="G77" s="291"/>
      <c r="H77" s="121">
        <v>50</v>
      </c>
      <c r="I77" s="124"/>
      <c r="J77" s="124"/>
      <c r="K77" s="123" t="str">
        <f t="shared" si="1"/>
        <v>-</v>
      </c>
      <c r="M77" s="60"/>
      <c r="O77" s="108">
        <v>58</v>
      </c>
      <c r="P77" s="109" t="s">
        <v>374</v>
      </c>
      <c r="Q77" s="110">
        <v>11</v>
      </c>
      <c r="AG77" s="113" t="s">
        <v>375</v>
      </c>
      <c r="AH77" s="114" t="s">
        <v>376</v>
      </c>
    </row>
    <row r="78" spans="1:34" ht="13.5" customHeight="1">
      <c r="A78" s="120">
        <v>412</v>
      </c>
      <c r="B78" s="291" t="s">
        <v>377</v>
      </c>
      <c r="C78" s="291"/>
      <c r="D78" s="291"/>
      <c r="E78" s="291"/>
      <c r="F78" s="291"/>
      <c r="G78" s="291"/>
      <c r="H78" s="121">
        <v>51</v>
      </c>
      <c r="I78" s="124"/>
      <c r="J78" s="124">
        <v>3000</v>
      </c>
      <c r="K78" s="123" t="str">
        <f t="shared" si="1"/>
        <v>-</v>
      </c>
      <c r="O78" s="108">
        <v>60</v>
      </c>
      <c r="P78" s="109" t="s">
        <v>378</v>
      </c>
      <c r="Q78" s="110">
        <v>20</v>
      </c>
      <c r="AG78" s="113" t="s">
        <v>379</v>
      </c>
      <c r="AH78" s="114" t="s">
        <v>380</v>
      </c>
    </row>
    <row r="79" spans="1:34" ht="13.5" customHeight="1">
      <c r="A79" s="120">
        <v>413</v>
      </c>
      <c r="B79" s="291" t="s">
        <v>381</v>
      </c>
      <c r="C79" s="291"/>
      <c r="D79" s="291"/>
      <c r="E79" s="291"/>
      <c r="F79" s="291"/>
      <c r="G79" s="291"/>
      <c r="H79" s="121">
        <v>52</v>
      </c>
      <c r="I79" s="122">
        <f>SUM(I80:I83)</f>
        <v>30279</v>
      </c>
      <c r="J79" s="122">
        <f>SUM(J80:J83)</f>
        <v>52426</v>
      </c>
      <c r="K79" s="123">
        <f t="shared" si="1"/>
        <v>173.14310248026686</v>
      </c>
      <c r="O79" s="108">
        <v>61</v>
      </c>
      <c r="P79" s="109" t="s">
        <v>382</v>
      </c>
      <c r="Q79" s="110">
        <v>8</v>
      </c>
      <c r="AG79" s="113" t="s">
        <v>383</v>
      </c>
      <c r="AH79" s="114" t="s">
        <v>384</v>
      </c>
    </row>
    <row r="80" spans="1:34" ht="13.5" customHeight="1">
      <c r="A80" s="120">
        <v>4131</v>
      </c>
      <c r="B80" s="291" t="s">
        <v>385</v>
      </c>
      <c r="C80" s="291"/>
      <c r="D80" s="291"/>
      <c r="E80" s="291"/>
      <c r="F80" s="291"/>
      <c r="G80" s="291"/>
      <c r="H80" s="121">
        <v>53</v>
      </c>
      <c r="I80" s="124">
        <v>26893</v>
      </c>
      <c r="J80" s="124">
        <v>47255</v>
      </c>
      <c r="K80" s="123">
        <f t="shared" si="1"/>
        <v>175.714870040531</v>
      </c>
      <c r="O80" s="108">
        <v>63</v>
      </c>
      <c r="P80" s="109" t="s">
        <v>386</v>
      </c>
      <c r="Q80" s="110">
        <v>7</v>
      </c>
      <c r="AG80" s="113" t="s">
        <v>387</v>
      </c>
      <c r="AH80" s="114" t="s">
        <v>388</v>
      </c>
    </row>
    <row r="81" spans="1:34" ht="13.5" customHeight="1">
      <c r="A81" s="120">
        <v>4132</v>
      </c>
      <c r="B81" s="291" t="s">
        <v>389</v>
      </c>
      <c r="C81" s="291"/>
      <c r="D81" s="291"/>
      <c r="E81" s="291"/>
      <c r="F81" s="291"/>
      <c r="G81" s="291"/>
      <c r="H81" s="121">
        <v>54</v>
      </c>
      <c r="I81" s="124">
        <v>3386</v>
      </c>
      <c r="J81" s="124">
        <v>5171</v>
      </c>
      <c r="K81" s="123">
        <f t="shared" si="1"/>
        <v>152.71707028942706</v>
      </c>
      <c r="O81" s="108">
        <v>64</v>
      </c>
      <c r="P81" s="109" t="s">
        <v>390</v>
      </c>
      <c r="Q81" s="110">
        <v>14</v>
      </c>
      <c r="AG81" s="113" t="s">
        <v>391</v>
      </c>
      <c r="AH81" s="114" t="s">
        <v>392</v>
      </c>
    </row>
    <row r="82" spans="1:34" ht="13.5" customHeight="1">
      <c r="A82" s="120">
        <v>4133</v>
      </c>
      <c r="B82" s="291" t="s">
        <v>393</v>
      </c>
      <c r="C82" s="291"/>
      <c r="D82" s="291"/>
      <c r="E82" s="291"/>
      <c r="F82" s="291"/>
      <c r="G82" s="291"/>
      <c r="H82" s="121">
        <v>55</v>
      </c>
      <c r="I82" s="124"/>
      <c r="J82" s="124"/>
      <c r="K82" s="123" t="str">
        <f t="shared" si="1"/>
        <v>-</v>
      </c>
      <c r="O82" s="108">
        <v>65</v>
      </c>
      <c r="P82" s="109" t="s">
        <v>394</v>
      </c>
      <c r="Q82" s="110">
        <v>14</v>
      </c>
      <c r="AG82" s="113" t="s">
        <v>395</v>
      </c>
      <c r="AH82" s="114" t="s">
        <v>396</v>
      </c>
    </row>
    <row r="83" spans="1:34" ht="13.5" customHeight="1">
      <c r="A83" s="120">
        <v>4134</v>
      </c>
      <c r="B83" s="291" t="s">
        <v>397</v>
      </c>
      <c r="C83" s="291"/>
      <c r="D83" s="291"/>
      <c r="E83" s="291"/>
      <c r="F83" s="291"/>
      <c r="G83" s="291"/>
      <c r="H83" s="121">
        <v>56</v>
      </c>
      <c r="I83" s="124"/>
      <c r="J83" s="124"/>
      <c r="K83" s="123" t="str">
        <f t="shared" si="1"/>
        <v>-</v>
      </c>
      <c r="O83" s="108">
        <v>66</v>
      </c>
      <c r="P83" s="109" t="s">
        <v>398</v>
      </c>
      <c r="Q83" s="110">
        <v>14</v>
      </c>
      <c r="AG83" s="113" t="s">
        <v>399</v>
      </c>
      <c r="AH83" s="114" t="s">
        <v>400</v>
      </c>
    </row>
    <row r="84" spans="1:34" ht="13.5" customHeight="1">
      <c r="A84" s="120">
        <v>42</v>
      </c>
      <c r="B84" s="291" t="s">
        <v>401</v>
      </c>
      <c r="C84" s="291"/>
      <c r="D84" s="291"/>
      <c r="E84" s="291"/>
      <c r="F84" s="291"/>
      <c r="G84" s="291"/>
      <c r="H84" s="121">
        <v>57</v>
      </c>
      <c r="I84" s="122">
        <f>I85+I89+I94+I99+I104+I114+I119</f>
        <v>570884</v>
      </c>
      <c r="J84" s="122">
        <f>J85+J89+J94+J99+J104+J114+J119</f>
        <v>652764</v>
      </c>
      <c r="K84" s="123">
        <f t="shared" si="1"/>
        <v>114.34266856314068</v>
      </c>
      <c r="O84" s="108">
        <v>67</v>
      </c>
      <c r="P84" s="109" t="s">
        <v>402</v>
      </c>
      <c r="Q84" s="110">
        <v>7</v>
      </c>
      <c r="AG84" s="113" t="s">
        <v>403</v>
      </c>
      <c r="AH84" s="114" t="s">
        <v>404</v>
      </c>
    </row>
    <row r="85" spans="1:34" ht="13.5" customHeight="1">
      <c r="A85" s="120">
        <v>421</v>
      </c>
      <c r="B85" s="291" t="s">
        <v>405</v>
      </c>
      <c r="C85" s="291"/>
      <c r="D85" s="291"/>
      <c r="E85" s="291"/>
      <c r="F85" s="291"/>
      <c r="G85" s="291"/>
      <c r="H85" s="121">
        <v>58</v>
      </c>
      <c r="I85" s="122">
        <f>SUM(I86:I88)</f>
        <v>32094</v>
      </c>
      <c r="J85" s="122">
        <f>SUM(J86:J88)</f>
        <v>63325</v>
      </c>
      <c r="K85" s="123">
        <f t="shared" si="1"/>
        <v>197.31102386738954</v>
      </c>
      <c r="O85" s="108">
        <v>68</v>
      </c>
      <c r="P85" s="109" t="s">
        <v>406</v>
      </c>
      <c r="Q85" s="110">
        <v>12</v>
      </c>
      <c r="AG85" s="113" t="s">
        <v>407</v>
      </c>
      <c r="AH85" s="114" t="s">
        <v>408</v>
      </c>
    </row>
    <row r="86" spans="1:34" ht="13.5" customHeight="1">
      <c r="A86" s="120">
        <v>4211</v>
      </c>
      <c r="B86" s="291" t="s">
        <v>409</v>
      </c>
      <c r="C86" s="291"/>
      <c r="D86" s="291"/>
      <c r="E86" s="291"/>
      <c r="F86" s="291"/>
      <c r="G86" s="291"/>
      <c r="H86" s="121">
        <v>59</v>
      </c>
      <c r="I86" s="124">
        <v>7799</v>
      </c>
      <c r="J86" s="124">
        <v>29440</v>
      </c>
      <c r="K86" s="123">
        <f t="shared" si="1"/>
        <v>377.4842928580587</v>
      </c>
      <c r="O86" s="108">
        <v>69</v>
      </c>
      <c r="P86" s="109" t="s">
        <v>410</v>
      </c>
      <c r="Q86" s="110">
        <v>8</v>
      </c>
      <c r="AG86" s="113" t="s">
        <v>411</v>
      </c>
      <c r="AH86" s="114" t="s">
        <v>412</v>
      </c>
    </row>
    <row r="87" spans="1:34" ht="13.5" customHeight="1">
      <c r="A87" s="120">
        <v>4212</v>
      </c>
      <c r="B87" s="291" t="s">
        <v>413</v>
      </c>
      <c r="C87" s="291"/>
      <c r="D87" s="291"/>
      <c r="E87" s="291"/>
      <c r="F87" s="291"/>
      <c r="G87" s="291"/>
      <c r="H87" s="121">
        <v>60</v>
      </c>
      <c r="I87" s="124">
        <v>24295</v>
      </c>
      <c r="J87" s="124">
        <v>33885</v>
      </c>
      <c r="K87" s="123">
        <f t="shared" si="1"/>
        <v>139.47314262193865</v>
      </c>
      <c r="O87" s="108">
        <v>70</v>
      </c>
      <c r="P87" s="109" t="s">
        <v>414</v>
      </c>
      <c r="Q87" s="110">
        <v>2</v>
      </c>
      <c r="AG87" s="113" t="s">
        <v>415</v>
      </c>
      <c r="AH87" s="114" t="s">
        <v>416</v>
      </c>
    </row>
    <row r="88" spans="1:34" ht="13.5" customHeight="1">
      <c r="A88" s="120">
        <v>4213</v>
      </c>
      <c r="B88" s="291" t="s">
        <v>417</v>
      </c>
      <c r="C88" s="291"/>
      <c r="D88" s="291"/>
      <c r="E88" s="291"/>
      <c r="F88" s="291"/>
      <c r="G88" s="291"/>
      <c r="H88" s="121">
        <v>61</v>
      </c>
      <c r="I88" s="124"/>
      <c r="J88" s="124"/>
      <c r="K88" s="123" t="str">
        <f t="shared" si="1"/>
        <v>-</v>
      </c>
      <c r="O88" s="108">
        <v>71</v>
      </c>
      <c r="P88" s="109" t="s">
        <v>418</v>
      </c>
      <c r="Q88" s="110">
        <v>7</v>
      </c>
      <c r="AG88" s="113" t="s">
        <v>419</v>
      </c>
      <c r="AH88" s="114" t="s">
        <v>420</v>
      </c>
    </row>
    <row r="89" spans="1:34" ht="13.5" customHeight="1">
      <c r="A89" s="120">
        <v>422</v>
      </c>
      <c r="B89" s="293" t="s">
        <v>421</v>
      </c>
      <c r="C89" s="293"/>
      <c r="D89" s="293"/>
      <c r="E89" s="293"/>
      <c r="F89" s="293"/>
      <c r="G89" s="293"/>
      <c r="H89" s="121">
        <v>62</v>
      </c>
      <c r="I89" s="122">
        <f>SUM(I90:I93)</f>
        <v>92790</v>
      </c>
      <c r="J89" s="122">
        <f>SUM(J90:J93)</f>
        <v>211454</v>
      </c>
      <c r="K89" s="123">
        <f t="shared" si="1"/>
        <v>227.88447030930058</v>
      </c>
      <c r="O89" s="108">
        <v>72</v>
      </c>
      <c r="P89" s="109" t="s">
        <v>422</v>
      </c>
      <c r="Q89" s="110">
        <v>17</v>
      </c>
      <c r="AG89" s="113" t="s">
        <v>423</v>
      </c>
      <c r="AH89" s="114" t="s">
        <v>424</v>
      </c>
    </row>
    <row r="90" spans="1:34" ht="13.5" customHeight="1">
      <c r="A90" s="120">
        <v>4221</v>
      </c>
      <c r="B90" s="291" t="s">
        <v>425</v>
      </c>
      <c r="C90" s="291"/>
      <c r="D90" s="291"/>
      <c r="E90" s="291"/>
      <c r="F90" s="291"/>
      <c r="G90" s="291"/>
      <c r="H90" s="121">
        <v>63</v>
      </c>
      <c r="I90" s="124"/>
      <c r="J90" s="124">
        <v>117684</v>
      </c>
      <c r="K90" s="123" t="str">
        <f t="shared" si="1"/>
        <v>-</v>
      </c>
      <c r="O90" s="108">
        <v>74</v>
      </c>
      <c r="P90" s="109" t="s">
        <v>426</v>
      </c>
      <c r="Q90" s="110">
        <v>8</v>
      </c>
      <c r="AG90" s="113" t="s">
        <v>427</v>
      </c>
      <c r="AH90" s="114" t="s">
        <v>428</v>
      </c>
    </row>
    <row r="91" spans="1:34" ht="13.5" customHeight="1">
      <c r="A91" s="120">
        <v>4222</v>
      </c>
      <c r="B91" s="291" t="s">
        <v>429</v>
      </c>
      <c r="C91" s="291"/>
      <c r="D91" s="291"/>
      <c r="E91" s="291"/>
      <c r="F91" s="291"/>
      <c r="G91" s="291"/>
      <c r="H91" s="121">
        <v>64</v>
      </c>
      <c r="I91" s="124">
        <v>79056</v>
      </c>
      <c r="J91" s="124">
        <v>79046</v>
      </c>
      <c r="K91" s="123">
        <f t="shared" si="1"/>
        <v>99.98735073871686</v>
      </c>
      <c r="O91" s="108">
        <v>75</v>
      </c>
      <c r="P91" s="109" t="s">
        <v>430</v>
      </c>
      <c r="Q91" s="110">
        <v>20</v>
      </c>
      <c r="AG91" s="113" t="s">
        <v>431</v>
      </c>
      <c r="AH91" s="114" t="s">
        <v>432</v>
      </c>
    </row>
    <row r="92" spans="1:34" ht="13.5" customHeight="1">
      <c r="A92" s="120">
        <v>4223</v>
      </c>
      <c r="B92" s="291" t="s">
        <v>433</v>
      </c>
      <c r="C92" s="291"/>
      <c r="D92" s="291"/>
      <c r="E92" s="291"/>
      <c r="F92" s="291"/>
      <c r="G92" s="291"/>
      <c r="H92" s="121">
        <v>65</v>
      </c>
      <c r="I92" s="124">
        <v>13734</v>
      </c>
      <c r="J92" s="124">
        <v>14724</v>
      </c>
      <c r="K92" s="123">
        <f t="shared" si="1"/>
        <v>107.20838794233289</v>
      </c>
      <c r="O92" s="108">
        <v>77</v>
      </c>
      <c r="P92" s="109" t="s">
        <v>434</v>
      </c>
      <c r="Q92" s="110">
        <v>17</v>
      </c>
      <c r="AG92" s="113" t="s">
        <v>435</v>
      </c>
      <c r="AH92" s="114" t="s">
        <v>436</v>
      </c>
    </row>
    <row r="93" spans="1:34" ht="13.5" customHeight="1">
      <c r="A93" s="120">
        <v>4224</v>
      </c>
      <c r="B93" s="291" t="s">
        <v>437</v>
      </c>
      <c r="C93" s="291"/>
      <c r="D93" s="291"/>
      <c r="E93" s="291"/>
      <c r="F93" s="291"/>
      <c r="G93" s="291"/>
      <c r="H93" s="121">
        <v>66</v>
      </c>
      <c r="I93" s="124"/>
      <c r="J93" s="124"/>
      <c r="K93" s="123" t="str">
        <f t="shared" si="1"/>
        <v>-</v>
      </c>
      <c r="O93" s="108">
        <v>78</v>
      </c>
      <c r="P93" s="109" t="s">
        <v>438</v>
      </c>
      <c r="Q93" s="110">
        <v>20</v>
      </c>
      <c r="AG93" s="113" t="s">
        <v>439</v>
      </c>
      <c r="AH93" s="114" t="s">
        <v>440</v>
      </c>
    </row>
    <row r="94" spans="1:34" ht="13.5" customHeight="1">
      <c r="A94" s="120">
        <v>423</v>
      </c>
      <c r="B94" s="291" t="s">
        <v>441</v>
      </c>
      <c r="C94" s="291"/>
      <c r="D94" s="291"/>
      <c r="E94" s="291"/>
      <c r="F94" s="291"/>
      <c r="G94" s="291"/>
      <c r="H94" s="121">
        <v>67</v>
      </c>
      <c r="I94" s="122">
        <f>SUM(I95:I98)</f>
        <v>0</v>
      </c>
      <c r="J94" s="122">
        <f>SUM(J95:J98)</f>
        <v>7179</v>
      </c>
      <c r="K94" s="123" t="str">
        <f t="shared" si="1"/>
        <v>-</v>
      </c>
      <c r="O94" s="108">
        <v>79</v>
      </c>
      <c r="P94" s="109" t="s">
        <v>442</v>
      </c>
      <c r="Q94" s="110">
        <v>2</v>
      </c>
      <c r="AG94" s="113" t="s">
        <v>443</v>
      </c>
      <c r="AH94" s="114" t="s">
        <v>444</v>
      </c>
    </row>
    <row r="95" spans="1:34" ht="13.5" customHeight="1">
      <c r="A95" s="120">
        <v>4231</v>
      </c>
      <c r="B95" s="291" t="s">
        <v>445</v>
      </c>
      <c r="C95" s="291"/>
      <c r="D95" s="291"/>
      <c r="E95" s="291"/>
      <c r="F95" s="291"/>
      <c r="G95" s="291"/>
      <c r="H95" s="121">
        <v>68</v>
      </c>
      <c r="I95" s="124"/>
      <c r="J95" s="124">
        <v>2174</v>
      </c>
      <c r="K95" s="123" t="str">
        <f t="shared" si="1"/>
        <v>-</v>
      </c>
      <c r="O95" s="108">
        <v>80</v>
      </c>
      <c r="P95" s="109" t="s">
        <v>446</v>
      </c>
      <c r="Q95" s="110">
        <v>5</v>
      </c>
      <c r="AG95" s="113" t="s">
        <v>447</v>
      </c>
      <c r="AH95" s="114" t="s">
        <v>448</v>
      </c>
    </row>
    <row r="96" spans="1:34" ht="13.5" customHeight="1">
      <c r="A96" s="120">
        <v>4232</v>
      </c>
      <c r="B96" s="291" t="s">
        <v>429</v>
      </c>
      <c r="C96" s="291"/>
      <c r="D96" s="291"/>
      <c r="E96" s="291"/>
      <c r="F96" s="291"/>
      <c r="G96" s="291"/>
      <c r="H96" s="121">
        <v>69</v>
      </c>
      <c r="I96" s="124"/>
      <c r="J96" s="124">
        <v>5005</v>
      </c>
      <c r="K96" s="123" t="str">
        <f t="shared" si="1"/>
        <v>-</v>
      </c>
      <c r="O96" s="108">
        <v>81</v>
      </c>
      <c r="P96" s="109" t="s">
        <v>449</v>
      </c>
      <c r="Q96" s="110">
        <v>12</v>
      </c>
      <c r="AG96" s="113" t="s">
        <v>450</v>
      </c>
      <c r="AH96" s="114" t="s">
        <v>451</v>
      </c>
    </row>
    <row r="97" spans="1:34" ht="13.5" customHeight="1">
      <c r="A97" s="120">
        <v>4233</v>
      </c>
      <c r="B97" s="291" t="s">
        <v>433</v>
      </c>
      <c r="C97" s="291"/>
      <c r="D97" s="291"/>
      <c r="E97" s="291"/>
      <c r="F97" s="291"/>
      <c r="G97" s="291"/>
      <c r="H97" s="121">
        <v>70</v>
      </c>
      <c r="I97" s="124"/>
      <c r="J97" s="124"/>
      <c r="K97" s="123" t="str">
        <f t="shared" si="1"/>
        <v>-</v>
      </c>
      <c r="O97" s="108">
        <v>82</v>
      </c>
      <c r="P97" s="109" t="s">
        <v>452</v>
      </c>
      <c r="Q97" s="110">
        <v>20</v>
      </c>
      <c r="AG97" s="113" t="s">
        <v>453</v>
      </c>
      <c r="AH97" s="114" t="s">
        <v>454</v>
      </c>
    </row>
    <row r="98" spans="1:34" ht="13.5" customHeight="1">
      <c r="A98" s="120">
        <v>4234</v>
      </c>
      <c r="B98" s="291" t="s">
        <v>437</v>
      </c>
      <c r="C98" s="291"/>
      <c r="D98" s="291"/>
      <c r="E98" s="291"/>
      <c r="F98" s="291"/>
      <c r="G98" s="291"/>
      <c r="H98" s="121">
        <v>71</v>
      </c>
      <c r="I98" s="124"/>
      <c r="J98" s="124"/>
      <c r="K98" s="123" t="str">
        <f t="shared" si="1"/>
        <v>-</v>
      </c>
      <c r="O98" s="108">
        <v>83</v>
      </c>
      <c r="P98" s="109" t="s">
        <v>455</v>
      </c>
      <c r="Q98" s="110">
        <v>3</v>
      </c>
      <c r="AG98" s="113" t="s">
        <v>456</v>
      </c>
      <c r="AH98" s="114" t="s">
        <v>457</v>
      </c>
    </row>
    <row r="99" spans="1:34" ht="13.5" customHeight="1">
      <c r="A99" s="120">
        <v>424</v>
      </c>
      <c r="B99" s="291" t="s">
        <v>458</v>
      </c>
      <c r="C99" s="291"/>
      <c r="D99" s="291"/>
      <c r="E99" s="291"/>
      <c r="F99" s="291"/>
      <c r="G99" s="291"/>
      <c r="H99" s="121">
        <v>72</v>
      </c>
      <c r="I99" s="122">
        <f>SUM(I100:I103)</f>
        <v>8181</v>
      </c>
      <c r="J99" s="122">
        <f>SUM(J100:J103)</f>
        <v>68959</v>
      </c>
      <c r="K99" s="123">
        <f t="shared" si="1"/>
        <v>842.9165138736096</v>
      </c>
      <c r="O99" s="108">
        <v>84</v>
      </c>
      <c r="P99" s="109" t="s">
        <v>459</v>
      </c>
      <c r="Q99" s="110">
        <v>9</v>
      </c>
      <c r="AG99" s="113" t="s">
        <v>460</v>
      </c>
      <c r="AH99" s="114" t="s">
        <v>461</v>
      </c>
    </row>
    <row r="100" spans="1:34" ht="13.5" customHeight="1">
      <c r="A100" s="120">
        <v>4241</v>
      </c>
      <c r="B100" s="291" t="s">
        <v>425</v>
      </c>
      <c r="C100" s="291"/>
      <c r="D100" s="291"/>
      <c r="E100" s="291"/>
      <c r="F100" s="291"/>
      <c r="G100" s="291"/>
      <c r="H100" s="121">
        <v>73</v>
      </c>
      <c r="I100" s="124"/>
      <c r="J100" s="124">
        <v>60568</v>
      </c>
      <c r="K100" s="123" t="str">
        <f t="shared" si="1"/>
        <v>-</v>
      </c>
      <c r="O100" s="108">
        <v>85</v>
      </c>
      <c r="P100" s="109" t="s">
        <v>462</v>
      </c>
      <c r="Q100" s="110">
        <v>5</v>
      </c>
      <c r="AG100" s="113" t="s">
        <v>463</v>
      </c>
      <c r="AH100" s="114" t="s">
        <v>464</v>
      </c>
    </row>
    <row r="101" spans="1:34" ht="13.5" customHeight="1">
      <c r="A101" s="120">
        <v>4242</v>
      </c>
      <c r="B101" s="291" t="s">
        <v>429</v>
      </c>
      <c r="C101" s="291"/>
      <c r="D101" s="291"/>
      <c r="E101" s="291"/>
      <c r="F101" s="291"/>
      <c r="G101" s="291"/>
      <c r="H101" s="121">
        <v>74</v>
      </c>
      <c r="I101" s="124">
        <v>7271</v>
      </c>
      <c r="J101" s="124">
        <v>8391</v>
      </c>
      <c r="K101" s="123">
        <f t="shared" si="1"/>
        <v>115.4036583688626</v>
      </c>
      <c r="O101" s="108">
        <v>86</v>
      </c>
      <c r="P101" s="109" t="s">
        <v>465</v>
      </c>
      <c r="Q101" s="110">
        <v>14</v>
      </c>
      <c r="AG101" s="113" t="s">
        <v>466</v>
      </c>
      <c r="AH101" s="114" t="s">
        <v>467</v>
      </c>
    </row>
    <row r="102" spans="1:34" ht="13.5" customHeight="1">
      <c r="A102" s="120">
        <v>4243</v>
      </c>
      <c r="B102" s="291" t="s">
        <v>433</v>
      </c>
      <c r="C102" s="291"/>
      <c r="D102" s="291"/>
      <c r="E102" s="291"/>
      <c r="F102" s="291"/>
      <c r="G102" s="291"/>
      <c r="H102" s="121">
        <v>75</v>
      </c>
      <c r="I102" s="124">
        <v>910</v>
      </c>
      <c r="J102" s="124"/>
      <c r="K102" s="123">
        <f t="shared" si="1"/>
        <v>0</v>
      </c>
      <c r="O102" s="108">
        <v>87</v>
      </c>
      <c r="P102" s="109" t="s">
        <v>468</v>
      </c>
      <c r="Q102" s="110">
        <v>17</v>
      </c>
      <c r="AG102" s="113" t="s">
        <v>469</v>
      </c>
      <c r="AH102" s="114" t="s">
        <v>470</v>
      </c>
    </row>
    <row r="103" spans="1:34" ht="13.5" customHeight="1">
      <c r="A103" s="120">
        <v>4244</v>
      </c>
      <c r="B103" s="291" t="s">
        <v>471</v>
      </c>
      <c r="C103" s="291"/>
      <c r="D103" s="291"/>
      <c r="E103" s="291"/>
      <c r="F103" s="291"/>
      <c r="G103" s="291"/>
      <c r="H103" s="121">
        <v>76</v>
      </c>
      <c r="I103" s="124"/>
      <c r="J103" s="124"/>
      <c r="K103" s="123" t="str">
        <f t="shared" si="1"/>
        <v>-</v>
      </c>
      <c r="O103" s="108">
        <v>88</v>
      </c>
      <c r="P103" s="109" t="s">
        <v>472</v>
      </c>
      <c r="Q103" s="110">
        <v>17</v>
      </c>
      <c r="AG103" s="113" t="s">
        <v>473</v>
      </c>
      <c r="AH103" s="114" t="s">
        <v>474</v>
      </c>
    </row>
    <row r="104" spans="1:34" ht="13.5" customHeight="1">
      <c r="A104" s="120">
        <v>425</v>
      </c>
      <c r="B104" s="291" t="s">
        <v>475</v>
      </c>
      <c r="C104" s="291"/>
      <c r="D104" s="291"/>
      <c r="E104" s="291"/>
      <c r="F104" s="291"/>
      <c r="G104" s="291"/>
      <c r="H104" s="121">
        <v>77</v>
      </c>
      <c r="I104" s="122">
        <f>SUM(I105:I113)</f>
        <v>280290</v>
      </c>
      <c r="J104" s="122">
        <f>SUM(J105:J113)</f>
        <v>119971</v>
      </c>
      <c r="K104" s="123">
        <f t="shared" si="1"/>
        <v>42.80245460059224</v>
      </c>
      <c r="O104" s="108">
        <v>89</v>
      </c>
      <c r="P104" s="109" t="s">
        <v>476</v>
      </c>
      <c r="Q104" s="110">
        <v>20</v>
      </c>
      <c r="AG104" s="113" t="s">
        <v>477</v>
      </c>
      <c r="AH104" s="114" t="s">
        <v>478</v>
      </c>
    </row>
    <row r="105" spans="1:34" ht="13.5" customHeight="1">
      <c r="A105" s="120">
        <v>4251</v>
      </c>
      <c r="B105" s="291" t="s">
        <v>479</v>
      </c>
      <c r="C105" s="291"/>
      <c r="D105" s="291"/>
      <c r="E105" s="291"/>
      <c r="F105" s="291"/>
      <c r="G105" s="291"/>
      <c r="H105" s="121">
        <v>78</v>
      </c>
      <c r="I105" s="124">
        <v>22958</v>
      </c>
      <c r="J105" s="124">
        <v>18483</v>
      </c>
      <c r="K105" s="123">
        <f t="shared" si="1"/>
        <v>80.5078839620176</v>
      </c>
      <c r="O105" s="108">
        <v>90</v>
      </c>
      <c r="P105" s="109" t="s">
        <v>480</v>
      </c>
      <c r="Q105" s="110">
        <v>4</v>
      </c>
      <c r="AG105" s="113" t="s">
        <v>481</v>
      </c>
      <c r="AH105" s="114" t="s">
        <v>482</v>
      </c>
    </row>
    <row r="106" spans="1:34" ht="13.5" customHeight="1">
      <c r="A106" s="120">
        <v>4252</v>
      </c>
      <c r="B106" s="291" t="s">
        <v>483</v>
      </c>
      <c r="C106" s="291"/>
      <c r="D106" s="291"/>
      <c r="E106" s="291"/>
      <c r="F106" s="291"/>
      <c r="G106" s="291"/>
      <c r="H106" s="121">
        <v>79</v>
      </c>
      <c r="I106" s="124">
        <v>763</v>
      </c>
      <c r="J106" s="124">
        <v>4019</v>
      </c>
      <c r="K106" s="123">
        <f t="shared" si="1"/>
        <v>526.7365661861076</v>
      </c>
      <c r="O106" s="108">
        <v>91</v>
      </c>
      <c r="P106" s="109" t="s">
        <v>484</v>
      </c>
      <c r="Q106" s="110">
        <v>14</v>
      </c>
      <c r="AG106" s="113" t="s">
        <v>485</v>
      </c>
      <c r="AH106" s="114" t="s">
        <v>486</v>
      </c>
    </row>
    <row r="107" spans="1:34" ht="13.5" customHeight="1">
      <c r="A107" s="120">
        <v>4253</v>
      </c>
      <c r="B107" s="291" t="s">
        <v>487</v>
      </c>
      <c r="C107" s="291"/>
      <c r="D107" s="291"/>
      <c r="E107" s="291"/>
      <c r="F107" s="291"/>
      <c r="G107" s="291"/>
      <c r="H107" s="121">
        <v>80</v>
      </c>
      <c r="I107" s="124">
        <v>10000</v>
      </c>
      <c r="J107" s="124">
        <v>15073</v>
      </c>
      <c r="K107" s="123">
        <f t="shared" si="1"/>
        <v>150.73000000000002</v>
      </c>
      <c r="O107" s="108">
        <v>92</v>
      </c>
      <c r="P107" s="109" t="s">
        <v>488</v>
      </c>
      <c r="Q107" s="110">
        <v>16</v>
      </c>
      <c r="AG107" s="113" t="s">
        <v>489</v>
      </c>
      <c r="AH107" s="114" t="s">
        <v>490</v>
      </c>
    </row>
    <row r="108" spans="1:34" ht="13.5" customHeight="1">
      <c r="A108" s="120">
        <v>4254</v>
      </c>
      <c r="B108" s="291" t="s">
        <v>491</v>
      </c>
      <c r="C108" s="291"/>
      <c r="D108" s="291"/>
      <c r="E108" s="291"/>
      <c r="F108" s="291"/>
      <c r="G108" s="291"/>
      <c r="H108" s="121">
        <v>81</v>
      </c>
      <c r="I108" s="124">
        <v>5136</v>
      </c>
      <c r="J108" s="124">
        <v>3898</v>
      </c>
      <c r="K108" s="123">
        <f t="shared" si="1"/>
        <v>75.8956386292835</v>
      </c>
      <c r="O108" s="108">
        <v>94</v>
      </c>
      <c r="P108" s="109" t="s">
        <v>492</v>
      </c>
      <c r="Q108" s="110">
        <v>14</v>
      </c>
      <c r="AG108" s="113" t="s">
        <v>493</v>
      </c>
      <c r="AH108" s="114" t="s">
        <v>494</v>
      </c>
    </row>
    <row r="109" spans="1:34" ht="13.5" customHeight="1">
      <c r="A109" s="120">
        <v>4255</v>
      </c>
      <c r="B109" s="291" t="s">
        <v>495</v>
      </c>
      <c r="C109" s="291"/>
      <c r="D109" s="291"/>
      <c r="E109" s="291"/>
      <c r="F109" s="291"/>
      <c r="G109" s="291"/>
      <c r="H109" s="121">
        <v>82</v>
      </c>
      <c r="I109" s="124">
        <v>15162</v>
      </c>
      <c r="J109" s="124">
        <v>16319</v>
      </c>
      <c r="K109" s="123">
        <f t="shared" si="1"/>
        <v>107.63091940377258</v>
      </c>
      <c r="O109" s="108">
        <v>95</v>
      </c>
      <c r="P109" s="109" t="s">
        <v>496</v>
      </c>
      <c r="Q109" s="110">
        <v>15</v>
      </c>
      <c r="AG109" s="113" t="s">
        <v>497</v>
      </c>
      <c r="AH109" s="114" t="s">
        <v>498</v>
      </c>
    </row>
    <row r="110" spans="1:34" ht="13.5" customHeight="1">
      <c r="A110" s="120">
        <v>4256</v>
      </c>
      <c r="B110" s="291" t="s">
        <v>499</v>
      </c>
      <c r="C110" s="291"/>
      <c r="D110" s="291"/>
      <c r="E110" s="291"/>
      <c r="F110" s="291"/>
      <c r="G110" s="291"/>
      <c r="H110" s="121">
        <v>83</v>
      </c>
      <c r="I110" s="124"/>
      <c r="J110" s="124"/>
      <c r="K110" s="123" t="str">
        <f t="shared" si="1"/>
        <v>-</v>
      </c>
      <c r="O110" s="108">
        <v>96</v>
      </c>
      <c r="P110" s="109" t="s">
        <v>500</v>
      </c>
      <c r="Q110" s="110">
        <v>6</v>
      </c>
      <c r="AG110" s="113" t="s">
        <v>501</v>
      </c>
      <c r="AH110" s="114" t="s">
        <v>502</v>
      </c>
    </row>
    <row r="111" spans="1:34" ht="13.5" customHeight="1">
      <c r="A111" s="120">
        <v>4257</v>
      </c>
      <c r="B111" s="291" t="s">
        <v>503</v>
      </c>
      <c r="C111" s="291"/>
      <c r="D111" s="291"/>
      <c r="E111" s="291"/>
      <c r="F111" s="291"/>
      <c r="G111" s="291"/>
      <c r="H111" s="121">
        <v>84</v>
      </c>
      <c r="I111" s="124">
        <v>121572</v>
      </c>
      <c r="J111" s="124">
        <v>20000</v>
      </c>
      <c r="K111" s="123">
        <f t="shared" si="1"/>
        <v>16.451156516303094</v>
      </c>
      <c r="O111" s="108">
        <v>97</v>
      </c>
      <c r="P111" s="109" t="s">
        <v>504</v>
      </c>
      <c r="Q111" s="110">
        <v>1</v>
      </c>
      <c r="AG111" s="113" t="s">
        <v>505</v>
      </c>
      <c r="AH111" s="114" t="s">
        <v>506</v>
      </c>
    </row>
    <row r="112" spans="1:34" ht="13.5" customHeight="1">
      <c r="A112" s="120">
        <v>4258</v>
      </c>
      <c r="B112" s="291" t="s">
        <v>507</v>
      </c>
      <c r="C112" s="291"/>
      <c r="D112" s="291"/>
      <c r="E112" s="291"/>
      <c r="F112" s="291"/>
      <c r="G112" s="291"/>
      <c r="H112" s="121">
        <v>85</v>
      </c>
      <c r="I112" s="124">
        <v>6787</v>
      </c>
      <c r="J112" s="124">
        <v>14375</v>
      </c>
      <c r="K112" s="123">
        <f t="shared" si="1"/>
        <v>211.8019743627523</v>
      </c>
      <c r="O112" s="108">
        <v>98</v>
      </c>
      <c r="P112" s="109" t="s">
        <v>508</v>
      </c>
      <c r="Q112" s="110">
        <v>19</v>
      </c>
      <c r="AG112" s="113" t="s">
        <v>509</v>
      </c>
      <c r="AH112" s="114" t="s">
        <v>510</v>
      </c>
    </row>
    <row r="113" spans="1:34" ht="13.5" customHeight="1">
      <c r="A113" s="120">
        <v>4259</v>
      </c>
      <c r="B113" s="291" t="s">
        <v>511</v>
      </c>
      <c r="C113" s="291"/>
      <c r="D113" s="291"/>
      <c r="E113" s="291"/>
      <c r="F113" s="291"/>
      <c r="G113" s="291"/>
      <c r="H113" s="121">
        <v>86</v>
      </c>
      <c r="I113" s="124">
        <v>97912</v>
      </c>
      <c r="J113" s="124">
        <v>27804</v>
      </c>
      <c r="K113" s="123">
        <f t="shared" si="1"/>
        <v>28.39692785358281</v>
      </c>
      <c r="O113" s="108">
        <v>99</v>
      </c>
      <c r="P113" s="109" t="s">
        <v>512</v>
      </c>
      <c r="Q113" s="110">
        <v>4</v>
      </c>
      <c r="AG113" s="113" t="s">
        <v>513</v>
      </c>
      <c r="AH113" s="114" t="s">
        <v>514</v>
      </c>
    </row>
    <row r="114" spans="1:34" ht="13.5" customHeight="1">
      <c r="A114" s="120">
        <v>426</v>
      </c>
      <c r="B114" s="291" t="s">
        <v>515</v>
      </c>
      <c r="C114" s="291"/>
      <c r="D114" s="291"/>
      <c r="E114" s="291"/>
      <c r="F114" s="291"/>
      <c r="G114" s="291"/>
      <c r="H114" s="121">
        <v>87</v>
      </c>
      <c r="I114" s="122">
        <f>SUM(I115:I118)</f>
        <v>42299</v>
      </c>
      <c r="J114" s="122">
        <f>SUM(J115:J118)</f>
        <v>49585</v>
      </c>
      <c r="K114" s="123">
        <f t="shared" si="1"/>
        <v>117.22499349866426</v>
      </c>
      <c r="O114" s="108">
        <v>100</v>
      </c>
      <c r="P114" s="109" t="s">
        <v>516</v>
      </c>
      <c r="Q114" s="110">
        <v>17</v>
      </c>
      <c r="AG114" s="113" t="s">
        <v>517</v>
      </c>
      <c r="AH114" s="114" t="s">
        <v>518</v>
      </c>
    </row>
    <row r="115" spans="1:34" ht="13.5" customHeight="1">
      <c r="A115" s="120">
        <v>4261</v>
      </c>
      <c r="B115" s="291" t="s">
        <v>519</v>
      </c>
      <c r="C115" s="291"/>
      <c r="D115" s="291"/>
      <c r="E115" s="291"/>
      <c r="F115" s="291"/>
      <c r="G115" s="291"/>
      <c r="H115" s="121">
        <v>88</v>
      </c>
      <c r="I115" s="124">
        <v>17203</v>
      </c>
      <c r="J115" s="124">
        <v>18923</v>
      </c>
      <c r="K115" s="123">
        <f t="shared" si="1"/>
        <v>109.99825611811893</v>
      </c>
      <c r="O115" s="108">
        <v>101</v>
      </c>
      <c r="P115" s="109" t="s">
        <v>520</v>
      </c>
      <c r="Q115" s="110">
        <v>1</v>
      </c>
      <c r="AG115" s="113" t="s">
        <v>521</v>
      </c>
      <c r="AH115" s="114" t="s">
        <v>522</v>
      </c>
    </row>
    <row r="116" spans="1:34" ht="13.5" customHeight="1">
      <c r="A116" s="120">
        <v>4262</v>
      </c>
      <c r="B116" s="291" t="s">
        <v>523</v>
      </c>
      <c r="C116" s="291"/>
      <c r="D116" s="291"/>
      <c r="E116" s="291"/>
      <c r="F116" s="291"/>
      <c r="G116" s="291"/>
      <c r="H116" s="121">
        <v>89</v>
      </c>
      <c r="I116" s="124"/>
      <c r="J116" s="124"/>
      <c r="K116" s="123" t="str">
        <f t="shared" si="1"/>
        <v>-</v>
      </c>
      <c r="O116" s="108">
        <v>102</v>
      </c>
      <c r="P116" s="109" t="s">
        <v>524</v>
      </c>
      <c r="Q116" s="110">
        <v>3</v>
      </c>
      <c r="AG116" s="113" t="s">
        <v>525</v>
      </c>
      <c r="AH116" s="114" t="s">
        <v>526</v>
      </c>
    </row>
    <row r="117" spans="1:34" ht="13.5" customHeight="1">
      <c r="A117" s="120">
        <v>4263</v>
      </c>
      <c r="B117" s="291" t="s">
        <v>527</v>
      </c>
      <c r="C117" s="291"/>
      <c r="D117" s="291"/>
      <c r="E117" s="291"/>
      <c r="F117" s="291"/>
      <c r="G117" s="291"/>
      <c r="H117" s="121">
        <v>90</v>
      </c>
      <c r="I117" s="124">
        <v>20881</v>
      </c>
      <c r="J117" s="124">
        <v>16042</v>
      </c>
      <c r="K117" s="123">
        <f t="shared" si="1"/>
        <v>76.82582251807864</v>
      </c>
      <c r="O117" s="108">
        <v>103</v>
      </c>
      <c r="P117" s="109" t="s">
        <v>528</v>
      </c>
      <c r="Q117" s="110">
        <v>14</v>
      </c>
      <c r="AG117" s="113" t="s">
        <v>529</v>
      </c>
      <c r="AH117" s="114" t="s">
        <v>530</v>
      </c>
    </row>
    <row r="118" spans="1:34" ht="13.5" customHeight="1">
      <c r="A118" s="120">
        <v>4264</v>
      </c>
      <c r="B118" s="291" t="s">
        <v>531</v>
      </c>
      <c r="C118" s="291"/>
      <c r="D118" s="291"/>
      <c r="E118" s="291"/>
      <c r="F118" s="291"/>
      <c r="G118" s="291"/>
      <c r="H118" s="121">
        <v>91</v>
      </c>
      <c r="I118" s="124">
        <v>4215</v>
      </c>
      <c r="J118" s="124">
        <v>14620</v>
      </c>
      <c r="K118" s="123">
        <f t="shared" si="1"/>
        <v>346.85646500593117</v>
      </c>
      <c r="O118" s="108">
        <v>104</v>
      </c>
      <c r="P118" s="109" t="s">
        <v>532</v>
      </c>
      <c r="Q118" s="110">
        <v>6</v>
      </c>
      <c r="AG118" s="113" t="s">
        <v>533</v>
      </c>
      <c r="AH118" s="114" t="s">
        <v>534</v>
      </c>
    </row>
    <row r="119" spans="1:34" ht="13.5" customHeight="1">
      <c r="A119" s="120">
        <v>429</v>
      </c>
      <c r="B119" s="291" t="s">
        <v>535</v>
      </c>
      <c r="C119" s="291"/>
      <c r="D119" s="291"/>
      <c r="E119" s="291"/>
      <c r="F119" s="291"/>
      <c r="G119" s="291"/>
      <c r="H119" s="121">
        <v>92</v>
      </c>
      <c r="I119" s="122">
        <f>SUM(I120:I124)</f>
        <v>115230</v>
      </c>
      <c r="J119" s="122">
        <f>SUM(J120:J124)</f>
        <v>132291</v>
      </c>
      <c r="K119" s="123">
        <f t="shared" si="1"/>
        <v>114.80604009372558</v>
      </c>
      <c r="O119" s="108">
        <v>105</v>
      </c>
      <c r="P119" s="109" t="s">
        <v>536</v>
      </c>
      <c r="Q119" s="110">
        <v>7</v>
      </c>
      <c r="AG119" s="113" t="s">
        <v>537</v>
      </c>
      <c r="AH119" s="114" t="s">
        <v>538</v>
      </c>
    </row>
    <row r="120" spans="1:34" ht="13.5" customHeight="1">
      <c r="A120" s="120">
        <v>4291</v>
      </c>
      <c r="B120" s="291" t="s">
        <v>539</v>
      </c>
      <c r="C120" s="291"/>
      <c r="D120" s="291"/>
      <c r="E120" s="291"/>
      <c r="F120" s="291"/>
      <c r="G120" s="291"/>
      <c r="H120" s="121">
        <v>93</v>
      </c>
      <c r="I120" s="124"/>
      <c r="J120" s="124"/>
      <c r="K120" s="123" t="str">
        <f t="shared" si="1"/>
        <v>-</v>
      </c>
      <c r="O120" s="108">
        <v>106</v>
      </c>
      <c r="P120" s="109" t="s">
        <v>540</v>
      </c>
      <c r="Q120" s="110">
        <v>14</v>
      </c>
      <c r="AG120" s="113" t="s">
        <v>541</v>
      </c>
      <c r="AH120" s="114" t="s">
        <v>542</v>
      </c>
    </row>
    <row r="121" spans="1:34" ht="13.5" customHeight="1">
      <c r="A121" s="120">
        <v>4292</v>
      </c>
      <c r="B121" s="291" t="s">
        <v>543</v>
      </c>
      <c r="C121" s="291"/>
      <c r="D121" s="291"/>
      <c r="E121" s="291"/>
      <c r="F121" s="291"/>
      <c r="G121" s="291"/>
      <c r="H121" s="121">
        <v>94</v>
      </c>
      <c r="I121" s="124">
        <v>2020</v>
      </c>
      <c r="J121" s="124">
        <v>26640</v>
      </c>
      <c r="K121" s="123">
        <f>IF(I121&gt;0,IF(J121/I121&gt;=100,"&gt;&gt;100",J121/I121*100),"-")</f>
        <v>1318.8118811881188</v>
      </c>
      <c r="O121" s="108">
        <v>107</v>
      </c>
      <c r="P121" s="109" t="s">
        <v>544</v>
      </c>
      <c r="Q121" s="110">
        <v>6</v>
      </c>
      <c r="AG121" s="113" t="s">
        <v>545</v>
      </c>
      <c r="AH121" s="114" t="s">
        <v>546</v>
      </c>
    </row>
    <row r="122" spans="1:34" ht="13.5" customHeight="1">
      <c r="A122" s="120">
        <v>4293</v>
      </c>
      <c r="B122" s="291" t="s">
        <v>170</v>
      </c>
      <c r="C122" s="291"/>
      <c r="D122" s="291"/>
      <c r="E122" s="291"/>
      <c r="F122" s="291"/>
      <c r="G122" s="291"/>
      <c r="H122" s="121">
        <v>95</v>
      </c>
      <c r="I122" s="124">
        <v>1300</v>
      </c>
      <c r="J122" s="124">
        <v>1300</v>
      </c>
      <c r="K122" s="123">
        <f t="shared" si="1"/>
        <v>100</v>
      </c>
      <c r="O122" s="108">
        <v>108</v>
      </c>
      <c r="P122" s="109" t="s">
        <v>547</v>
      </c>
      <c r="Q122" s="110">
        <v>2</v>
      </c>
      <c r="AG122" s="113" t="s">
        <v>548</v>
      </c>
      <c r="AH122" s="114" t="s">
        <v>549</v>
      </c>
    </row>
    <row r="123" spans="1:34" ht="13.5" customHeight="1">
      <c r="A123" s="120">
        <v>4294</v>
      </c>
      <c r="B123" s="291" t="s">
        <v>550</v>
      </c>
      <c r="C123" s="291"/>
      <c r="D123" s="291"/>
      <c r="E123" s="291"/>
      <c r="F123" s="291"/>
      <c r="G123" s="291"/>
      <c r="H123" s="121">
        <v>96</v>
      </c>
      <c r="I123" s="124">
        <v>625</v>
      </c>
      <c r="J123" s="124">
        <v>1625</v>
      </c>
      <c r="K123" s="123">
        <f t="shared" si="1"/>
        <v>260</v>
      </c>
      <c r="O123" s="108">
        <v>110</v>
      </c>
      <c r="P123" s="109" t="s">
        <v>551</v>
      </c>
      <c r="Q123" s="110">
        <v>14</v>
      </c>
      <c r="AG123" s="113" t="s">
        <v>552</v>
      </c>
      <c r="AH123" s="114" t="s">
        <v>553</v>
      </c>
    </row>
    <row r="124" spans="1:34" ht="13.5" customHeight="1">
      <c r="A124" s="120">
        <v>4295</v>
      </c>
      <c r="B124" s="291" t="s">
        <v>554</v>
      </c>
      <c r="C124" s="291"/>
      <c r="D124" s="291"/>
      <c r="E124" s="291"/>
      <c r="F124" s="291"/>
      <c r="G124" s="291"/>
      <c r="H124" s="121">
        <v>97</v>
      </c>
      <c r="I124" s="124">
        <v>111285</v>
      </c>
      <c r="J124" s="124">
        <v>102726</v>
      </c>
      <c r="K124" s="123">
        <f t="shared" si="1"/>
        <v>92.30893651435504</v>
      </c>
      <c r="O124" s="108">
        <v>111</v>
      </c>
      <c r="P124" s="109" t="s">
        <v>555</v>
      </c>
      <c r="Q124" s="110">
        <v>14</v>
      </c>
      <c r="AG124" s="113" t="s">
        <v>556</v>
      </c>
      <c r="AH124" s="114" t="s">
        <v>557</v>
      </c>
    </row>
    <row r="125" spans="1:34" ht="13.5" customHeight="1">
      <c r="A125" s="120">
        <v>43</v>
      </c>
      <c r="B125" s="291" t="s">
        <v>558</v>
      </c>
      <c r="C125" s="291"/>
      <c r="D125" s="291"/>
      <c r="E125" s="291"/>
      <c r="F125" s="291"/>
      <c r="G125" s="291"/>
      <c r="H125" s="121">
        <v>98</v>
      </c>
      <c r="I125" s="124">
        <v>7009</v>
      </c>
      <c r="J125" s="124">
        <v>10869</v>
      </c>
      <c r="K125" s="123">
        <f>IF(I125&gt;0,IF(J125/I125&gt;=100,"&gt;&gt;100",J125/I125*100),"-")</f>
        <v>155.07205022114425</v>
      </c>
      <c r="O125" s="108">
        <v>113</v>
      </c>
      <c r="P125" s="109" t="s">
        <v>559</v>
      </c>
      <c r="Q125" s="110">
        <v>15</v>
      </c>
      <c r="AG125" s="113" t="s">
        <v>560</v>
      </c>
      <c r="AH125" s="114" t="s">
        <v>561</v>
      </c>
    </row>
    <row r="126" spans="1:34" ht="13.5" customHeight="1">
      <c r="A126" s="120">
        <v>44</v>
      </c>
      <c r="B126" s="291" t="s">
        <v>562</v>
      </c>
      <c r="C126" s="291"/>
      <c r="D126" s="291"/>
      <c r="E126" s="291"/>
      <c r="F126" s="291"/>
      <c r="G126" s="291"/>
      <c r="H126" s="121">
        <v>99</v>
      </c>
      <c r="I126" s="122">
        <f>I127+I128+I132</f>
        <v>2023</v>
      </c>
      <c r="J126" s="122">
        <f>J127+J128+J132</f>
        <v>3193</v>
      </c>
      <c r="K126" s="123">
        <f t="shared" si="1"/>
        <v>157.8348986653485</v>
      </c>
      <c r="O126" s="108">
        <v>114</v>
      </c>
      <c r="P126" s="109" t="s">
        <v>563</v>
      </c>
      <c r="Q126" s="110">
        <v>1</v>
      </c>
      <c r="AG126" s="113" t="s">
        <v>564</v>
      </c>
      <c r="AH126" s="114" t="s">
        <v>565</v>
      </c>
    </row>
    <row r="127" spans="1:34" ht="13.5" customHeight="1">
      <c r="A127" s="120">
        <v>441</v>
      </c>
      <c r="B127" s="291" t="s">
        <v>566</v>
      </c>
      <c r="C127" s="291"/>
      <c r="D127" s="291"/>
      <c r="E127" s="291"/>
      <c r="F127" s="291"/>
      <c r="G127" s="291"/>
      <c r="H127" s="121">
        <v>100</v>
      </c>
      <c r="I127" s="124"/>
      <c r="J127" s="124"/>
      <c r="K127" s="123" t="str">
        <f t="shared" si="1"/>
        <v>-</v>
      </c>
      <c r="O127" s="108">
        <v>115</v>
      </c>
      <c r="P127" s="109" t="s">
        <v>567</v>
      </c>
      <c r="Q127" s="110">
        <v>6</v>
      </c>
      <c r="AG127" s="113" t="s">
        <v>568</v>
      </c>
      <c r="AH127" s="114" t="s">
        <v>569</v>
      </c>
    </row>
    <row r="128" spans="1:34" ht="13.5" customHeight="1">
      <c r="A128" s="120">
        <v>442</v>
      </c>
      <c r="B128" s="291" t="s">
        <v>570</v>
      </c>
      <c r="C128" s="291"/>
      <c r="D128" s="291"/>
      <c r="E128" s="291"/>
      <c r="F128" s="291"/>
      <c r="G128" s="291"/>
      <c r="H128" s="121">
        <v>101</v>
      </c>
      <c r="I128" s="122">
        <f>SUM(I129:I131)</f>
        <v>0</v>
      </c>
      <c r="J128" s="122">
        <f>SUM(J129:J131)</f>
        <v>0</v>
      </c>
      <c r="K128" s="123" t="str">
        <f t="shared" si="1"/>
        <v>-</v>
      </c>
      <c r="O128" s="108">
        <v>116</v>
      </c>
      <c r="P128" s="109" t="s">
        <v>571</v>
      </c>
      <c r="Q128" s="110">
        <v>14</v>
      </c>
      <c r="AG128" s="113" t="s">
        <v>572</v>
      </c>
      <c r="AH128" s="114" t="s">
        <v>573</v>
      </c>
    </row>
    <row r="129" spans="1:34" ht="13.5" customHeight="1">
      <c r="A129" s="120">
        <v>4421</v>
      </c>
      <c r="B129" s="291" t="s">
        <v>574</v>
      </c>
      <c r="C129" s="291"/>
      <c r="D129" s="291"/>
      <c r="E129" s="291"/>
      <c r="F129" s="291"/>
      <c r="G129" s="291"/>
      <c r="H129" s="121">
        <v>102</v>
      </c>
      <c r="I129" s="124"/>
      <c r="J129" s="124"/>
      <c r="K129" s="123" t="str">
        <f t="shared" si="1"/>
        <v>-</v>
      </c>
      <c r="O129" s="108">
        <v>117</v>
      </c>
      <c r="P129" s="109" t="s">
        <v>575</v>
      </c>
      <c r="Q129" s="110">
        <v>8</v>
      </c>
      <c r="AG129" s="113" t="s">
        <v>576</v>
      </c>
      <c r="AH129" s="114" t="s">
        <v>577</v>
      </c>
    </row>
    <row r="130" spans="1:34" ht="13.5" customHeight="1">
      <c r="A130" s="120">
        <v>4422</v>
      </c>
      <c r="B130" s="291" t="s">
        <v>578</v>
      </c>
      <c r="C130" s="291"/>
      <c r="D130" s="291"/>
      <c r="E130" s="291"/>
      <c r="F130" s="291"/>
      <c r="G130" s="291"/>
      <c r="H130" s="121">
        <v>103</v>
      </c>
      <c r="I130" s="124"/>
      <c r="J130" s="124"/>
      <c r="K130" s="123" t="str">
        <f t="shared" si="1"/>
        <v>-</v>
      </c>
      <c r="O130" s="108">
        <v>118</v>
      </c>
      <c r="P130" s="109" t="s">
        <v>579</v>
      </c>
      <c r="Q130" s="110">
        <v>12</v>
      </c>
      <c r="AG130" s="113" t="s">
        <v>580</v>
      </c>
      <c r="AH130" s="114" t="s">
        <v>581</v>
      </c>
    </row>
    <row r="131" spans="1:34" ht="13.5" customHeight="1">
      <c r="A131" s="120">
        <v>4423</v>
      </c>
      <c r="B131" s="291" t="s">
        <v>582</v>
      </c>
      <c r="C131" s="291"/>
      <c r="D131" s="291"/>
      <c r="E131" s="291"/>
      <c r="F131" s="291"/>
      <c r="G131" s="291"/>
      <c r="H131" s="121">
        <v>104</v>
      </c>
      <c r="I131" s="124"/>
      <c r="J131" s="124"/>
      <c r="K131" s="123" t="str">
        <f t="shared" si="1"/>
        <v>-</v>
      </c>
      <c r="O131" s="108">
        <v>119</v>
      </c>
      <c r="P131" s="109" t="s">
        <v>583</v>
      </c>
      <c r="Q131" s="110">
        <v>7</v>
      </c>
      <c r="AG131" s="113" t="s">
        <v>584</v>
      </c>
      <c r="AH131" s="114" t="s">
        <v>585</v>
      </c>
    </row>
    <row r="132" spans="1:34" ht="13.5" customHeight="1">
      <c r="A132" s="120">
        <v>443</v>
      </c>
      <c r="B132" s="291" t="s">
        <v>586</v>
      </c>
      <c r="C132" s="291"/>
      <c r="D132" s="291"/>
      <c r="E132" s="291"/>
      <c r="F132" s="291"/>
      <c r="G132" s="291"/>
      <c r="H132" s="121">
        <v>105</v>
      </c>
      <c r="I132" s="122">
        <f>SUM(I133:I136)</f>
        <v>2023</v>
      </c>
      <c r="J132" s="122">
        <f>SUM(J133:J136)</f>
        <v>3193</v>
      </c>
      <c r="K132" s="123">
        <f t="shared" si="1"/>
        <v>157.8348986653485</v>
      </c>
      <c r="O132" s="108">
        <v>120</v>
      </c>
      <c r="P132" s="109" t="s">
        <v>587</v>
      </c>
      <c r="Q132" s="110">
        <v>4</v>
      </c>
      <c r="AG132" s="113" t="s">
        <v>588</v>
      </c>
      <c r="AH132" s="114" t="s">
        <v>589</v>
      </c>
    </row>
    <row r="133" spans="1:34" ht="13.5" customHeight="1">
      <c r="A133" s="120">
        <v>4431</v>
      </c>
      <c r="B133" s="291" t="s">
        <v>590</v>
      </c>
      <c r="C133" s="291"/>
      <c r="D133" s="291"/>
      <c r="E133" s="291"/>
      <c r="F133" s="291"/>
      <c r="G133" s="291"/>
      <c r="H133" s="121">
        <v>106</v>
      </c>
      <c r="I133" s="124">
        <v>2023</v>
      </c>
      <c r="J133" s="124">
        <v>2130</v>
      </c>
      <c r="K133" s="123">
        <f t="shared" si="1"/>
        <v>105.28917449332673</v>
      </c>
      <c r="O133" s="108">
        <v>121</v>
      </c>
      <c r="P133" s="109" t="s">
        <v>591</v>
      </c>
      <c r="Q133" s="110">
        <v>3</v>
      </c>
      <c r="AG133" s="113" t="s">
        <v>592</v>
      </c>
      <c r="AH133" s="114" t="s">
        <v>593</v>
      </c>
    </row>
    <row r="134" spans="1:34" ht="13.5" customHeight="1">
      <c r="A134" s="120">
        <v>4432</v>
      </c>
      <c r="B134" s="291" t="s">
        <v>594</v>
      </c>
      <c r="C134" s="291"/>
      <c r="D134" s="291"/>
      <c r="E134" s="291"/>
      <c r="F134" s="291"/>
      <c r="G134" s="291"/>
      <c r="H134" s="121">
        <v>107</v>
      </c>
      <c r="I134" s="124"/>
      <c r="J134" s="124">
        <v>1047</v>
      </c>
      <c r="K134" s="123" t="str">
        <f t="shared" si="1"/>
        <v>-</v>
      </c>
      <c r="O134" s="108">
        <v>122</v>
      </c>
      <c r="P134" s="109" t="s">
        <v>595</v>
      </c>
      <c r="Q134" s="110">
        <v>6</v>
      </c>
      <c r="AG134" s="113" t="s">
        <v>596</v>
      </c>
      <c r="AH134" s="114" t="s">
        <v>597</v>
      </c>
    </row>
    <row r="135" spans="1:34" ht="13.5" customHeight="1">
      <c r="A135" s="120">
        <v>4433</v>
      </c>
      <c r="B135" s="291" t="s">
        <v>598</v>
      </c>
      <c r="C135" s="291"/>
      <c r="D135" s="291"/>
      <c r="E135" s="291"/>
      <c r="F135" s="291"/>
      <c r="G135" s="291"/>
      <c r="H135" s="121">
        <v>108</v>
      </c>
      <c r="I135" s="124"/>
      <c r="J135" s="124">
        <v>16</v>
      </c>
      <c r="K135" s="123" t="str">
        <f aca="true" t="shared" si="2" ref="K135:K165">IF(I135&gt;0,IF(J135/I135&gt;=100,"&gt;&gt;100",J135/I135*100),"-")</f>
        <v>-</v>
      </c>
      <c r="O135" s="108">
        <v>123</v>
      </c>
      <c r="P135" s="109" t="s">
        <v>599</v>
      </c>
      <c r="Q135" s="110">
        <v>20</v>
      </c>
      <c r="AG135" s="113" t="s">
        <v>600</v>
      </c>
      <c r="AH135" s="114" t="s">
        <v>601</v>
      </c>
    </row>
    <row r="136" spans="1:34" ht="13.5" customHeight="1">
      <c r="A136" s="120">
        <v>4434</v>
      </c>
      <c r="B136" s="291" t="s">
        <v>602</v>
      </c>
      <c r="C136" s="291"/>
      <c r="D136" s="291"/>
      <c r="E136" s="291"/>
      <c r="F136" s="291"/>
      <c r="G136" s="291"/>
      <c r="H136" s="121">
        <v>109</v>
      </c>
      <c r="I136" s="124"/>
      <c r="J136" s="124"/>
      <c r="K136" s="123" t="str">
        <f t="shared" si="2"/>
        <v>-</v>
      </c>
      <c r="O136" s="108">
        <v>124</v>
      </c>
      <c r="P136" s="109" t="s">
        <v>603</v>
      </c>
      <c r="Q136" s="110">
        <v>14</v>
      </c>
      <c r="AG136" s="113" t="s">
        <v>604</v>
      </c>
      <c r="AH136" s="114" t="s">
        <v>605</v>
      </c>
    </row>
    <row r="137" spans="1:34" ht="13.5" customHeight="1">
      <c r="A137" s="120">
        <v>45</v>
      </c>
      <c r="B137" s="291" t="s">
        <v>606</v>
      </c>
      <c r="C137" s="291"/>
      <c r="D137" s="291"/>
      <c r="E137" s="291"/>
      <c r="F137" s="291"/>
      <c r="G137" s="291"/>
      <c r="H137" s="121">
        <v>110</v>
      </c>
      <c r="I137" s="122">
        <f>I138+I141</f>
        <v>25134</v>
      </c>
      <c r="J137" s="122">
        <f>J138+J141</f>
        <v>8330</v>
      </c>
      <c r="K137" s="123">
        <f t="shared" si="2"/>
        <v>33.14235696665871</v>
      </c>
      <c r="O137" s="108">
        <v>125</v>
      </c>
      <c r="P137" s="109" t="s">
        <v>607</v>
      </c>
      <c r="Q137" s="110">
        <v>2</v>
      </c>
      <c r="AG137" s="113" t="s">
        <v>608</v>
      </c>
      <c r="AH137" s="114" t="s">
        <v>609</v>
      </c>
    </row>
    <row r="138" spans="1:34" ht="13.5" customHeight="1">
      <c r="A138" s="120">
        <v>451</v>
      </c>
      <c r="B138" s="291" t="s">
        <v>610</v>
      </c>
      <c r="C138" s="291"/>
      <c r="D138" s="291"/>
      <c r="E138" s="291"/>
      <c r="F138" s="291"/>
      <c r="G138" s="291"/>
      <c r="H138" s="121">
        <v>111</v>
      </c>
      <c r="I138" s="122">
        <f>I139+I140</f>
        <v>25134</v>
      </c>
      <c r="J138" s="122">
        <f>J139+J140</f>
        <v>8330</v>
      </c>
      <c r="K138" s="123">
        <f t="shared" si="2"/>
        <v>33.14235696665871</v>
      </c>
      <c r="O138" s="108">
        <v>127</v>
      </c>
      <c r="P138" s="109" t="s">
        <v>611</v>
      </c>
      <c r="Q138" s="110">
        <v>12</v>
      </c>
      <c r="AG138" s="113" t="s">
        <v>612</v>
      </c>
      <c r="AH138" s="114" t="s">
        <v>613</v>
      </c>
    </row>
    <row r="139" spans="1:34" ht="13.5" customHeight="1">
      <c r="A139" s="120">
        <v>4511</v>
      </c>
      <c r="B139" s="291" t="s">
        <v>614</v>
      </c>
      <c r="C139" s="291"/>
      <c r="D139" s="291"/>
      <c r="E139" s="291"/>
      <c r="F139" s="291"/>
      <c r="G139" s="291"/>
      <c r="H139" s="121">
        <v>112</v>
      </c>
      <c r="I139" s="124">
        <v>25134</v>
      </c>
      <c r="J139" s="124">
        <v>8330</v>
      </c>
      <c r="K139" s="123">
        <f t="shared" si="2"/>
        <v>33.14235696665871</v>
      </c>
      <c r="O139" s="108">
        <v>129</v>
      </c>
      <c r="P139" s="109" t="s">
        <v>615</v>
      </c>
      <c r="Q139" s="110">
        <v>5</v>
      </c>
      <c r="AG139" s="113" t="s">
        <v>616</v>
      </c>
      <c r="AH139" s="114" t="s">
        <v>617</v>
      </c>
    </row>
    <row r="140" spans="1:34" ht="13.5" customHeight="1">
      <c r="A140" s="120">
        <v>4512</v>
      </c>
      <c r="B140" s="291" t="s">
        <v>618</v>
      </c>
      <c r="C140" s="291"/>
      <c r="D140" s="291"/>
      <c r="E140" s="291"/>
      <c r="F140" s="291"/>
      <c r="G140" s="291"/>
      <c r="H140" s="121">
        <v>113</v>
      </c>
      <c r="I140" s="124"/>
      <c r="J140" s="124"/>
      <c r="K140" s="123" t="str">
        <f t="shared" si="2"/>
        <v>-</v>
      </c>
      <c r="O140" s="108">
        <v>130</v>
      </c>
      <c r="P140" s="109" t="s">
        <v>619</v>
      </c>
      <c r="Q140" s="110">
        <v>9</v>
      </c>
      <c r="AG140" s="113" t="s">
        <v>620</v>
      </c>
      <c r="AH140" s="114" t="s">
        <v>621</v>
      </c>
    </row>
    <row r="141" spans="1:34" ht="13.5" customHeight="1">
      <c r="A141" s="120">
        <v>452</v>
      </c>
      <c r="B141" s="291" t="s">
        <v>622</v>
      </c>
      <c r="C141" s="291"/>
      <c r="D141" s="291"/>
      <c r="E141" s="291"/>
      <c r="F141" s="291"/>
      <c r="G141" s="291"/>
      <c r="H141" s="121">
        <v>114</v>
      </c>
      <c r="I141" s="124"/>
      <c r="J141" s="124"/>
      <c r="K141" s="123" t="str">
        <f t="shared" si="2"/>
        <v>-</v>
      </c>
      <c r="O141" s="108">
        <v>131</v>
      </c>
      <c r="P141" s="109" t="s">
        <v>623</v>
      </c>
      <c r="Q141" s="110">
        <v>13</v>
      </c>
      <c r="AG141" s="113" t="s">
        <v>624</v>
      </c>
      <c r="AH141" s="114" t="s">
        <v>625</v>
      </c>
    </row>
    <row r="142" spans="1:34" ht="13.5" customHeight="1">
      <c r="A142" s="120">
        <v>46</v>
      </c>
      <c r="B142" s="291" t="s">
        <v>626</v>
      </c>
      <c r="C142" s="291"/>
      <c r="D142" s="291"/>
      <c r="E142" s="291"/>
      <c r="F142" s="291"/>
      <c r="G142" s="291"/>
      <c r="H142" s="121">
        <v>115</v>
      </c>
      <c r="I142" s="122">
        <f>I143+I148</f>
        <v>10842</v>
      </c>
      <c r="J142" s="122">
        <f>J143+J148</f>
        <v>5000</v>
      </c>
      <c r="K142" s="123">
        <f t="shared" si="2"/>
        <v>46.11695259177274</v>
      </c>
      <c r="O142" s="108">
        <v>132</v>
      </c>
      <c r="P142" s="109" t="s">
        <v>627</v>
      </c>
      <c r="Q142" s="110">
        <v>18</v>
      </c>
      <c r="AG142" s="113" t="s">
        <v>628</v>
      </c>
      <c r="AH142" s="114" t="s">
        <v>629</v>
      </c>
    </row>
    <row r="143" spans="1:34" ht="13.5" customHeight="1">
      <c r="A143" s="120">
        <v>461</v>
      </c>
      <c r="B143" s="291" t="s">
        <v>630</v>
      </c>
      <c r="C143" s="291"/>
      <c r="D143" s="291"/>
      <c r="E143" s="291"/>
      <c r="F143" s="291"/>
      <c r="G143" s="291"/>
      <c r="H143" s="121">
        <v>116</v>
      </c>
      <c r="I143" s="122">
        <f>SUM(I144:I147)</f>
        <v>0</v>
      </c>
      <c r="J143" s="122">
        <f>SUM(J144:J147)</f>
        <v>0</v>
      </c>
      <c r="K143" s="123" t="str">
        <f t="shared" si="2"/>
        <v>-</v>
      </c>
      <c r="O143" s="108">
        <v>133</v>
      </c>
      <c r="P143" s="109" t="s">
        <v>280</v>
      </c>
      <c r="Q143" s="110">
        <v>21</v>
      </c>
      <c r="AG143" s="113" t="s">
        <v>631</v>
      </c>
      <c r="AH143" s="114" t="s">
        <v>632</v>
      </c>
    </row>
    <row r="144" spans="1:34" ht="13.5" customHeight="1">
      <c r="A144" s="120">
        <v>4611</v>
      </c>
      <c r="B144" s="291" t="s">
        <v>633</v>
      </c>
      <c r="C144" s="291"/>
      <c r="D144" s="291"/>
      <c r="E144" s="291"/>
      <c r="F144" s="291"/>
      <c r="G144" s="291"/>
      <c r="H144" s="121">
        <v>117</v>
      </c>
      <c r="I144" s="124"/>
      <c r="J144" s="124"/>
      <c r="K144" s="123" t="str">
        <f t="shared" si="2"/>
        <v>-</v>
      </c>
      <c r="O144" s="108">
        <v>134</v>
      </c>
      <c r="P144" s="109" t="s">
        <v>634</v>
      </c>
      <c r="Q144" s="110">
        <v>17</v>
      </c>
      <c r="AG144" s="113" t="s">
        <v>635</v>
      </c>
      <c r="AH144" s="114" t="s">
        <v>636</v>
      </c>
    </row>
    <row r="145" spans="1:34" ht="13.5" customHeight="1">
      <c r="A145" s="120">
        <v>4612</v>
      </c>
      <c r="B145" s="291" t="s">
        <v>637</v>
      </c>
      <c r="C145" s="291"/>
      <c r="D145" s="291"/>
      <c r="E145" s="291"/>
      <c r="F145" s="291"/>
      <c r="G145" s="291"/>
      <c r="H145" s="121">
        <v>118</v>
      </c>
      <c r="I145" s="124"/>
      <c r="J145" s="124"/>
      <c r="K145" s="123" t="str">
        <f t="shared" si="2"/>
        <v>-</v>
      </c>
      <c r="O145" s="108">
        <v>135</v>
      </c>
      <c r="P145" s="109" t="s">
        <v>638</v>
      </c>
      <c r="Q145" s="110">
        <v>1</v>
      </c>
      <c r="AG145" s="113" t="s">
        <v>639</v>
      </c>
      <c r="AH145" s="114" t="s">
        <v>640</v>
      </c>
    </row>
    <row r="146" spans="1:34" ht="13.5" customHeight="1">
      <c r="A146" s="120">
        <v>4613</v>
      </c>
      <c r="B146" s="291" t="s">
        <v>641</v>
      </c>
      <c r="C146" s="291"/>
      <c r="D146" s="291"/>
      <c r="E146" s="291"/>
      <c r="F146" s="291"/>
      <c r="G146" s="291"/>
      <c r="H146" s="121">
        <v>119</v>
      </c>
      <c r="I146" s="124"/>
      <c r="J146" s="124"/>
      <c r="K146" s="123" t="str">
        <f t="shared" si="2"/>
        <v>-</v>
      </c>
      <c r="O146" s="108">
        <v>136</v>
      </c>
      <c r="P146" s="109" t="s">
        <v>642</v>
      </c>
      <c r="Q146" s="110">
        <v>10</v>
      </c>
      <c r="AG146" s="113" t="s">
        <v>643</v>
      </c>
      <c r="AH146" s="114" t="s">
        <v>644</v>
      </c>
    </row>
    <row r="147" spans="1:34" ht="13.5" customHeight="1">
      <c r="A147" s="120">
        <v>4614</v>
      </c>
      <c r="B147" s="291" t="s">
        <v>645</v>
      </c>
      <c r="C147" s="291"/>
      <c r="D147" s="291"/>
      <c r="E147" s="291"/>
      <c r="F147" s="291"/>
      <c r="G147" s="291"/>
      <c r="H147" s="121">
        <v>120</v>
      </c>
      <c r="I147" s="124"/>
      <c r="J147" s="124"/>
      <c r="K147" s="123" t="str">
        <f t="shared" si="2"/>
        <v>-</v>
      </c>
      <c r="O147" s="108">
        <v>137</v>
      </c>
      <c r="P147" s="109" t="s">
        <v>646</v>
      </c>
      <c r="Q147" s="110">
        <v>16</v>
      </c>
      <c r="AG147" s="113" t="s">
        <v>647</v>
      </c>
      <c r="AH147" s="114" t="s">
        <v>648</v>
      </c>
    </row>
    <row r="148" spans="1:34" ht="13.5" customHeight="1">
      <c r="A148" s="120">
        <v>462</v>
      </c>
      <c r="B148" s="291" t="s">
        <v>649</v>
      </c>
      <c r="C148" s="291"/>
      <c r="D148" s="291"/>
      <c r="E148" s="291"/>
      <c r="F148" s="291"/>
      <c r="G148" s="291"/>
      <c r="H148" s="121">
        <v>121</v>
      </c>
      <c r="I148" s="122">
        <f>SUM(I149:I152)</f>
        <v>10842</v>
      </c>
      <c r="J148" s="122">
        <f>SUM(J149:J152)</f>
        <v>5000</v>
      </c>
      <c r="K148" s="123">
        <f t="shared" si="2"/>
        <v>46.11695259177274</v>
      </c>
      <c r="O148" s="108">
        <v>138</v>
      </c>
      <c r="P148" s="109" t="s">
        <v>650</v>
      </c>
      <c r="Q148" s="110">
        <v>18</v>
      </c>
      <c r="AG148" s="113" t="s">
        <v>651</v>
      </c>
      <c r="AH148" s="114" t="s">
        <v>652</v>
      </c>
    </row>
    <row r="149" spans="1:34" ht="13.5" customHeight="1">
      <c r="A149" s="120">
        <v>4621</v>
      </c>
      <c r="B149" s="291" t="s">
        <v>653</v>
      </c>
      <c r="C149" s="291"/>
      <c r="D149" s="291"/>
      <c r="E149" s="291"/>
      <c r="F149" s="291"/>
      <c r="G149" s="291"/>
      <c r="H149" s="121">
        <v>122</v>
      </c>
      <c r="I149" s="124"/>
      <c r="J149" s="124"/>
      <c r="K149" s="123" t="str">
        <f t="shared" si="2"/>
        <v>-</v>
      </c>
      <c r="O149" s="108">
        <v>139</v>
      </c>
      <c r="P149" s="109" t="s">
        <v>654</v>
      </c>
      <c r="Q149" s="110">
        <v>7</v>
      </c>
      <c r="AG149" s="113" t="s">
        <v>655</v>
      </c>
      <c r="AH149" s="114" t="s">
        <v>656</v>
      </c>
    </row>
    <row r="150" spans="1:34" ht="13.5" customHeight="1">
      <c r="A150" s="120">
        <v>4622</v>
      </c>
      <c r="B150" s="291" t="s">
        <v>657</v>
      </c>
      <c r="C150" s="291"/>
      <c r="D150" s="291"/>
      <c r="E150" s="291"/>
      <c r="F150" s="291"/>
      <c r="G150" s="291"/>
      <c r="H150" s="121">
        <v>123</v>
      </c>
      <c r="I150" s="124"/>
      <c r="J150" s="124"/>
      <c r="K150" s="123" t="str">
        <f>IF(I150&gt;0,IF(J150/I150&gt;=100,"&gt;&gt;100",J150/I150*100),"-")</f>
        <v>-</v>
      </c>
      <c r="O150" s="108">
        <v>140</v>
      </c>
      <c r="P150" s="109" t="s">
        <v>658</v>
      </c>
      <c r="Q150" s="110">
        <v>12</v>
      </c>
      <c r="AG150" s="113" t="s">
        <v>659</v>
      </c>
      <c r="AH150" s="114" t="s">
        <v>660</v>
      </c>
    </row>
    <row r="151" spans="1:34" ht="13.5" customHeight="1">
      <c r="A151" s="120">
        <v>4623</v>
      </c>
      <c r="B151" s="291" t="s">
        <v>661</v>
      </c>
      <c r="C151" s="291"/>
      <c r="D151" s="291"/>
      <c r="E151" s="291"/>
      <c r="F151" s="291"/>
      <c r="G151" s="291"/>
      <c r="H151" s="121">
        <v>124</v>
      </c>
      <c r="I151" s="124"/>
      <c r="J151" s="124"/>
      <c r="K151" s="123" t="str">
        <f>IF(I151&gt;0,IF(J151/I151&gt;=100,"&gt;&gt;100",J151/I151*100),"-")</f>
        <v>-</v>
      </c>
      <c r="O151" s="108">
        <v>141</v>
      </c>
      <c r="P151" s="109" t="s">
        <v>662</v>
      </c>
      <c r="Q151" s="110">
        <v>16</v>
      </c>
      <c r="AG151" s="113" t="s">
        <v>663</v>
      </c>
      <c r="AH151" s="114" t="s">
        <v>664</v>
      </c>
    </row>
    <row r="152" spans="1:34" ht="13.5" customHeight="1">
      <c r="A152" s="120">
        <v>4624</v>
      </c>
      <c r="B152" s="291" t="s">
        <v>665</v>
      </c>
      <c r="C152" s="291"/>
      <c r="D152" s="291"/>
      <c r="E152" s="291"/>
      <c r="F152" s="291"/>
      <c r="G152" s="291"/>
      <c r="H152" s="121">
        <v>125</v>
      </c>
      <c r="I152" s="124">
        <v>10842</v>
      </c>
      <c r="J152" s="124">
        <v>5000</v>
      </c>
      <c r="K152" s="123">
        <f>IF(I152&gt;0,IF(J152/I152&gt;=100,"&gt;&gt;100",J152/I152*100),"-")</f>
        <v>46.11695259177274</v>
      </c>
      <c r="O152" s="108">
        <v>144</v>
      </c>
      <c r="P152" s="109" t="s">
        <v>666</v>
      </c>
      <c r="Q152" s="110">
        <v>7</v>
      </c>
      <c r="AG152" s="113" t="s">
        <v>667</v>
      </c>
      <c r="AH152" s="114" t="s">
        <v>668</v>
      </c>
    </row>
    <row r="153" spans="1:34" ht="13.5" customHeight="1">
      <c r="A153" s="120">
        <v>47</v>
      </c>
      <c r="B153" s="291" t="s">
        <v>669</v>
      </c>
      <c r="C153" s="291"/>
      <c r="D153" s="291"/>
      <c r="E153" s="291"/>
      <c r="F153" s="291"/>
      <c r="G153" s="291"/>
      <c r="H153" s="121">
        <v>126</v>
      </c>
      <c r="I153" s="122">
        <f>I154+I155</f>
        <v>0</v>
      </c>
      <c r="J153" s="122">
        <f>J154+J155</f>
        <v>0</v>
      </c>
      <c r="K153" s="123" t="str">
        <f>IF(I153&gt;0,IF(J153/I153&gt;=100,"&gt;&gt;100",J153/I153*100),"-")</f>
        <v>-</v>
      </c>
      <c r="O153" s="108">
        <v>145</v>
      </c>
      <c r="P153" s="109" t="s">
        <v>670</v>
      </c>
      <c r="Q153" s="110">
        <v>6</v>
      </c>
      <c r="AG153" s="113" t="s">
        <v>671</v>
      </c>
      <c r="AH153" s="114" t="s">
        <v>672</v>
      </c>
    </row>
    <row r="154" spans="1:34" ht="13.5" customHeight="1">
      <c r="A154" s="120">
        <v>4711</v>
      </c>
      <c r="B154" s="291" t="s">
        <v>673</v>
      </c>
      <c r="C154" s="291"/>
      <c r="D154" s="291"/>
      <c r="E154" s="291"/>
      <c r="F154" s="291"/>
      <c r="G154" s="291"/>
      <c r="H154" s="121">
        <v>127</v>
      </c>
      <c r="I154" s="124"/>
      <c r="J154" s="124"/>
      <c r="K154" s="123" t="str">
        <f t="shared" si="2"/>
        <v>-</v>
      </c>
      <c r="O154" s="108">
        <v>146</v>
      </c>
      <c r="P154" s="109" t="s">
        <v>674</v>
      </c>
      <c r="Q154" s="110">
        <v>2</v>
      </c>
      <c r="AG154" s="113" t="s">
        <v>675</v>
      </c>
      <c r="AH154" s="114" t="s">
        <v>676</v>
      </c>
    </row>
    <row r="155" spans="1:34" ht="13.5" customHeight="1">
      <c r="A155" s="120">
        <v>4712</v>
      </c>
      <c r="B155" s="291" t="s">
        <v>677</v>
      </c>
      <c r="C155" s="291"/>
      <c r="D155" s="291"/>
      <c r="E155" s="291"/>
      <c r="F155" s="291"/>
      <c r="G155" s="291"/>
      <c r="H155" s="121">
        <v>128</v>
      </c>
      <c r="I155" s="124"/>
      <c r="J155" s="124"/>
      <c r="K155" s="123" t="str">
        <f t="shared" si="2"/>
        <v>-</v>
      </c>
      <c r="O155" s="108">
        <v>148</v>
      </c>
      <c r="P155" s="109" t="s">
        <v>678</v>
      </c>
      <c r="Q155" s="110">
        <v>17</v>
      </c>
      <c r="AG155" s="113" t="s">
        <v>679</v>
      </c>
      <c r="AH155" s="114" t="s">
        <v>680</v>
      </c>
    </row>
    <row r="156" spans="1:34" ht="13.5" customHeight="1">
      <c r="A156" s="120"/>
      <c r="B156" s="291" t="s">
        <v>681</v>
      </c>
      <c r="C156" s="291"/>
      <c r="D156" s="291"/>
      <c r="E156" s="291"/>
      <c r="F156" s="291"/>
      <c r="G156" s="291"/>
      <c r="H156" s="121">
        <v>129</v>
      </c>
      <c r="I156" s="124"/>
      <c r="J156" s="124"/>
      <c r="K156" s="123" t="str">
        <f t="shared" si="2"/>
        <v>-</v>
      </c>
      <c r="O156" s="108">
        <v>149</v>
      </c>
      <c r="P156" s="109" t="s">
        <v>682</v>
      </c>
      <c r="Q156" s="110">
        <v>3</v>
      </c>
      <c r="AG156" s="113" t="s">
        <v>683</v>
      </c>
      <c r="AH156" s="114" t="s">
        <v>684</v>
      </c>
    </row>
    <row r="157" spans="1:34" ht="13.5" customHeight="1">
      <c r="A157" s="120"/>
      <c r="B157" s="291" t="s">
        <v>685</v>
      </c>
      <c r="C157" s="291"/>
      <c r="D157" s="291"/>
      <c r="E157" s="291"/>
      <c r="F157" s="291"/>
      <c r="G157" s="291"/>
      <c r="H157" s="121">
        <v>130</v>
      </c>
      <c r="I157" s="124"/>
      <c r="J157" s="124"/>
      <c r="K157" s="123" t="str">
        <f t="shared" si="2"/>
        <v>-</v>
      </c>
      <c r="O157" s="108">
        <v>150</v>
      </c>
      <c r="P157" s="109" t="s">
        <v>686</v>
      </c>
      <c r="Q157" s="110">
        <v>3</v>
      </c>
      <c r="AG157" s="113" t="s">
        <v>687</v>
      </c>
      <c r="AH157" s="114" t="s">
        <v>688</v>
      </c>
    </row>
    <row r="158" spans="1:34" ht="13.5" customHeight="1">
      <c r="A158" s="120"/>
      <c r="B158" s="291" t="s">
        <v>689</v>
      </c>
      <c r="C158" s="291"/>
      <c r="D158" s="291"/>
      <c r="E158" s="291"/>
      <c r="F158" s="291"/>
      <c r="G158" s="291"/>
      <c r="H158" s="121">
        <v>131</v>
      </c>
      <c r="I158" s="122">
        <f>IF(I157&gt;=I156,I157-I156,0)</f>
        <v>0</v>
      </c>
      <c r="J158" s="122">
        <f>IF(J157&gt;=J156,J157-J156,0)</f>
        <v>0</v>
      </c>
      <c r="K158" s="123" t="str">
        <f t="shared" si="2"/>
        <v>-</v>
      </c>
      <c r="O158" s="108">
        <v>151</v>
      </c>
      <c r="P158" s="109" t="s">
        <v>690</v>
      </c>
      <c r="Q158" s="110">
        <v>5</v>
      </c>
      <c r="AG158" s="113" t="s">
        <v>691</v>
      </c>
      <c r="AH158" s="114" t="s">
        <v>692</v>
      </c>
    </row>
    <row r="159" spans="1:34" ht="13.5" customHeight="1">
      <c r="A159" s="120"/>
      <c r="B159" s="291" t="s">
        <v>693</v>
      </c>
      <c r="C159" s="291"/>
      <c r="D159" s="291"/>
      <c r="E159" s="291"/>
      <c r="F159" s="291"/>
      <c r="G159" s="291"/>
      <c r="H159" s="121">
        <v>132</v>
      </c>
      <c r="I159" s="122">
        <f>IF(I156&gt;=I157,I156-I157,0)</f>
        <v>0</v>
      </c>
      <c r="J159" s="122">
        <f>IF(J156&gt;=J157,J156-J157,0)</f>
        <v>0</v>
      </c>
      <c r="K159" s="123" t="str">
        <f t="shared" si="2"/>
        <v>-</v>
      </c>
      <c r="O159" s="108">
        <v>152</v>
      </c>
      <c r="P159" s="109" t="s">
        <v>694</v>
      </c>
      <c r="Q159" s="110">
        <v>2</v>
      </c>
      <c r="AG159" s="113" t="s">
        <v>695</v>
      </c>
      <c r="AH159" s="114" t="s">
        <v>696</v>
      </c>
    </row>
    <row r="160" spans="1:34" ht="13.5" customHeight="1">
      <c r="A160" s="120"/>
      <c r="B160" s="291" t="s">
        <v>697</v>
      </c>
      <c r="C160" s="291"/>
      <c r="D160" s="291"/>
      <c r="E160" s="291"/>
      <c r="F160" s="291"/>
      <c r="G160" s="291"/>
      <c r="H160" s="121">
        <v>133</v>
      </c>
      <c r="I160" s="122">
        <f>I71-I158+I159</f>
        <v>867369</v>
      </c>
      <c r="J160" s="122">
        <f>J71-J158+J159</f>
        <v>1079122</v>
      </c>
      <c r="K160" s="123">
        <f t="shared" si="2"/>
        <v>124.41325433581325</v>
      </c>
      <c r="O160" s="108">
        <v>153</v>
      </c>
      <c r="P160" s="109" t="s">
        <v>698</v>
      </c>
      <c r="Q160" s="110">
        <v>17</v>
      </c>
      <c r="AG160" s="113" t="s">
        <v>699</v>
      </c>
      <c r="AH160" s="114" t="s">
        <v>700</v>
      </c>
    </row>
    <row r="161" spans="1:34" ht="13.5" customHeight="1">
      <c r="A161" s="120"/>
      <c r="B161" s="291" t="s">
        <v>701</v>
      </c>
      <c r="C161" s="291"/>
      <c r="D161" s="291"/>
      <c r="E161" s="291"/>
      <c r="F161" s="291"/>
      <c r="G161" s="291"/>
      <c r="H161" s="121">
        <v>134</v>
      </c>
      <c r="I161" s="122">
        <f>IF(I27&gt;=I160,I27-I160,0)</f>
        <v>473</v>
      </c>
      <c r="J161" s="122">
        <f>IF(J27&gt;=J160,J27-J160,0)</f>
        <v>32181</v>
      </c>
      <c r="K161" s="123">
        <f t="shared" si="2"/>
        <v>6803.5940803382655</v>
      </c>
      <c r="O161" s="108">
        <v>154</v>
      </c>
      <c r="P161" s="109" t="s">
        <v>702</v>
      </c>
      <c r="Q161" s="110">
        <v>16</v>
      </c>
      <c r="AG161" s="113" t="s">
        <v>703</v>
      </c>
      <c r="AH161" s="114" t="s">
        <v>704</v>
      </c>
    </row>
    <row r="162" spans="1:34" ht="13.5" customHeight="1">
      <c r="A162" s="120"/>
      <c r="B162" s="291" t="s">
        <v>705</v>
      </c>
      <c r="C162" s="291"/>
      <c r="D162" s="291"/>
      <c r="E162" s="291"/>
      <c r="F162" s="291"/>
      <c r="G162" s="291"/>
      <c r="H162" s="121">
        <v>135</v>
      </c>
      <c r="I162" s="122">
        <f>IF(I160&gt;=I27,I160-I27,0)</f>
        <v>0</v>
      </c>
      <c r="J162" s="122">
        <f>IF(J160&gt;=J27,J160-J27,0)</f>
        <v>0</v>
      </c>
      <c r="K162" s="123" t="str">
        <f t="shared" si="2"/>
        <v>-</v>
      </c>
      <c r="O162" s="108">
        <v>155</v>
      </c>
      <c r="P162" s="109" t="s">
        <v>706</v>
      </c>
      <c r="Q162" s="110">
        <v>17</v>
      </c>
      <c r="AG162" s="113" t="s">
        <v>707</v>
      </c>
      <c r="AH162" s="114" t="s">
        <v>708</v>
      </c>
    </row>
    <row r="163" spans="1:34" ht="13.5" customHeight="1">
      <c r="A163" s="120">
        <v>5221</v>
      </c>
      <c r="B163" s="291" t="s">
        <v>709</v>
      </c>
      <c r="C163" s="291"/>
      <c r="D163" s="291"/>
      <c r="E163" s="291"/>
      <c r="F163" s="291"/>
      <c r="G163" s="291"/>
      <c r="H163" s="121">
        <v>136</v>
      </c>
      <c r="I163" s="124">
        <v>4670</v>
      </c>
      <c r="J163" s="124">
        <v>5143</v>
      </c>
      <c r="K163" s="123">
        <f t="shared" si="2"/>
        <v>110.12847965738759</v>
      </c>
      <c r="O163" s="108">
        <v>156</v>
      </c>
      <c r="P163" s="109" t="s">
        <v>710</v>
      </c>
      <c r="Q163" s="110">
        <v>5</v>
      </c>
      <c r="AG163" s="113" t="s">
        <v>711</v>
      </c>
      <c r="AH163" s="114" t="s">
        <v>712</v>
      </c>
    </row>
    <row r="164" spans="1:34" ht="13.5" customHeight="1">
      <c r="A164" s="120">
        <v>5222</v>
      </c>
      <c r="B164" s="291" t="s">
        <v>713</v>
      </c>
      <c r="C164" s="291"/>
      <c r="D164" s="291"/>
      <c r="E164" s="291"/>
      <c r="F164" s="291"/>
      <c r="G164" s="291"/>
      <c r="H164" s="121">
        <v>137</v>
      </c>
      <c r="I164" s="124"/>
      <c r="J164" s="124"/>
      <c r="K164" s="123" t="str">
        <f t="shared" si="2"/>
        <v>-</v>
      </c>
      <c r="O164" s="108">
        <v>158</v>
      </c>
      <c r="P164" s="109" t="s">
        <v>714</v>
      </c>
      <c r="Q164" s="110">
        <v>1</v>
      </c>
      <c r="AG164" s="113" t="s">
        <v>715</v>
      </c>
      <c r="AH164" s="114" t="s">
        <v>716</v>
      </c>
    </row>
    <row r="165" spans="1:34" ht="13.5" customHeight="1">
      <c r="A165" s="120"/>
      <c r="B165" s="291" t="s">
        <v>717</v>
      </c>
      <c r="C165" s="291"/>
      <c r="D165" s="291"/>
      <c r="E165" s="291"/>
      <c r="F165" s="291"/>
      <c r="G165" s="291"/>
      <c r="H165" s="121">
        <v>138</v>
      </c>
      <c r="I165" s="122">
        <f>IF(I161-I162+I163-I164&gt;=0,I161-I162+I163-I164,0)</f>
        <v>5143</v>
      </c>
      <c r="J165" s="122">
        <f>IF(J161-J162+J163-J164&gt;=0,J161-J162+J163-J164,0)</f>
        <v>37324</v>
      </c>
      <c r="K165" s="123">
        <f t="shared" si="2"/>
        <v>725.7242854365156</v>
      </c>
      <c r="O165" s="108">
        <v>159</v>
      </c>
      <c r="P165" s="109" t="s">
        <v>718</v>
      </c>
      <c r="Q165" s="110">
        <v>16</v>
      </c>
      <c r="AG165" s="113" t="s">
        <v>719</v>
      </c>
      <c r="AH165" s="114" t="s">
        <v>720</v>
      </c>
    </row>
    <row r="166" spans="1:34" ht="13.5" customHeight="1">
      <c r="A166" s="120"/>
      <c r="B166" s="291" t="s">
        <v>721</v>
      </c>
      <c r="C166" s="291"/>
      <c r="D166" s="291"/>
      <c r="E166" s="291"/>
      <c r="F166" s="291"/>
      <c r="G166" s="291"/>
      <c r="H166" s="121">
        <v>139</v>
      </c>
      <c r="I166" s="122">
        <f>IF(I162-I161+I164-I163&gt;=0,I162-I161+I164-I163,0)</f>
        <v>0</v>
      </c>
      <c r="J166" s="122">
        <f>IF(J162-J161+J164-J163&gt;=0,J162-J161+J164-J163,0)</f>
        <v>0</v>
      </c>
      <c r="K166" s="123" t="str">
        <f>IF(I166&gt;0,IF(J166/I166&gt;=100,"&gt;&gt;100",J166/I166*100),"-")</f>
        <v>-</v>
      </c>
      <c r="O166" s="108">
        <v>161</v>
      </c>
      <c r="P166" s="109" t="s">
        <v>722</v>
      </c>
      <c r="Q166" s="110">
        <v>7</v>
      </c>
      <c r="AG166" s="113" t="s">
        <v>723</v>
      </c>
      <c r="AH166" s="114" t="s">
        <v>724</v>
      </c>
    </row>
    <row r="167" spans="1:34" ht="15" customHeight="1">
      <c r="A167" s="289" t="s">
        <v>725</v>
      </c>
      <c r="B167" s="289"/>
      <c r="C167" s="289"/>
      <c r="D167" s="289"/>
      <c r="E167" s="289"/>
      <c r="F167" s="289"/>
      <c r="G167" s="289"/>
      <c r="H167" s="289"/>
      <c r="I167" s="289"/>
      <c r="J167" s="289"/>
      <c r="K167" s="289"/>
      <c r="O167" s="108">
        <v>163</v>
      </c>
      <c r="P167" s="109" t="s">
        <v>726</v>
      </c>
      <c r="Q167" s="110">
        <v>1</v>
      </c>
      <c r="AG167" s="113" t="s">
        <v>727</v>
      </c>
      <c r="AH167" s="114" t="s">
        <v>728</v>
      </c>
    </row>
    <row r="168" spans="1:34" ht="13.5" customHeight="1">
      <c r="A168" s="120">
        <v>11</v>
      </c>
      <c r="B168" s="291" t="s">
        <v>729</v>
      </c>
      <c r="C168" s="291"/>
      <c r="D168" s="291"/>
      <c r="E168" s="291"/>
      <c r="F168" s="291"/>
      <c r="G168" s="291"/>
      <c r="H168" s="121">
        <v>140</v>
      </c>
      <c r="I168" s="124">
        <v>838962</v>
      </c>
      <c r="J168" s="124">
        <v>294274</v>
      </c>
      <c r="K168" s="123">
        <f aca="true" t="shared" si="3" ref="K168:K173">IF(I168&gt;0,IF(J168/I168&gt;=100,"&gt;&gt;100",J168/I168*100),"-")</f>
        <v>35.07596291607963</v>
      </c>
      <c r="O168" s="108">
        <v>164</v>
      </c>
      <c r="P168" s="109" t="s">
        <v>730</v>
      </c>
      <c r="Q168" s="110">
        <v>11</v>
      </c>
      <c r="AG168" s="113" t="s">
        <v>731</v>
      </c>
      <c r="AH168" s="114" t="s">
        <v>732</v>
      </c>
    </row>
    <row r="169" spans="1:34" ht="13.5" customHeight="1">
      <c r="A169" s="120" t="s">
        <v>733</v>
      </c>
      <c r="B169" s="291" t="s">
        <v>734</v>
      </c>
      <c r="C169" s="291"/>
      <c r="D169" s="291"/>
      <c r="E169" s="291"/>
      <c r="F169" s="291"/>
      <c r="G169" s="291"/>
      <c r="H169" s="121">
        <v>141</v>
      </c>
      <c r="I169" s="124">
        <v>3228860</v>
      </c>
      <c r="J169" s="124">
        <v>2241074</v>
      </c>
      <c r="K169" s="123">
        <f t="shared" si="3"/>
        <v>69.40759277268138</v>
      </c>
      <c r="O169" s="108">
        <v>165</v>
      </c>
      <c r="P169" s="109" t="s">
        <v>735</v>
      </c>
      <c r="Q169" s="110">
        <v>5</v>
      </c>
      <c r="AG169" s="113" t="s">
        <v>736</v>
      </c>
      <c r="AH169" s="114" t="s">
        <v>737</v>
      </c>
    </row>
    <row r="170" spans="1:34" ht="13.5" customHeight="1">
      <c r="A170" s="120" t="s">
        <v>738</v>
      </c>
      <c r="B170" s="291" t="s">
        <v>739</v>
      </c>
      <c r="C170" s="291"/>
      <c r="D170" s="291"/>
      <c r="E170" s="291"/>
      <c r="F170" s="291"/>
      <c r="G170" s="291"/>
      <c r="H170" s="121">
        <v>142</v>
      </c>
      <c r="I170" s="124">
        <v>3773548</v>
      </c>
      <c r="J170" s="124">
        <v>2114937</v>
      </c>
      <c r="K170" s="123">
        <f t="shared" si="3"/>
        <v>56.04637863358304</v>
      </c>
      <c r="O170" s="108">
        <v>166</v>
      </c>
      <c r="P170" s="109" t="s">
        <v>740</v>
      </c>
      <c r="Q170" s="110">
        <v>16</v>
      </c>
      <c r="AG170" s="113" t="s">
        <v>741</v>
      </c>
      <c r="AH170" s="114" t="s">
        <v>742</v>
      </c>
    </row>
    <row r="171" spans="1:34" ht="13.5" customHeight="1">
      <c r="A171" s="120">
        <v>11</v>
      </c>
      <c r="B171" s="291" t="s">
        <v>743</v>
      </c>
      <c r="C171" s="291"/>
      <c r="D171" s="291"/>
      <c r="E171" s="291"/>
      <c r="F171" s="291"/>
      <c r="G171" s="291"/>
      <c r="H171" s="121">
        <v>143</v>
      </c>
      <c r="I171" s="122">
        <f>I168+I169-I170</f>
        <v>294274</v>
      </c>
      <c r="J171" s="122">
        <f>J168+J169-J170</f>
        <v>420411</v>
      </c>
      <c r="K171" s="123">
        <f t="shared" si="3"/>
        <v>142.86379360731837</v>
      </c>
      <c r="O171" s="108">
        <v>167</v>
      </c>
      <c r="P171" s="109" t="s">
        <v>744</v>
      </c>
      <c r="Q171" s="110">
        <v>13</v>
      </c>
      <c r="AG171" s="113" t="s">
        <v>745</v>
      </c>
      <c r="AH171" s="114" t="s">
        <v>746</v>
      </c>
    </row>
    <row r="172" spans="1:34" ht="13.5" customHeight="1">
      <c r="A172" s="120"/>
      <c r="B172" s="291" t="s">
        <v>747</v>
      </c>
      <c r="C172" s="291"/>
      <c r="D172" s="291"/>
      <c r="E172" s="291"/>
      <c r="F172" s="291"/>
      <c r="G172" s="291"/>
      <c r="H172" s="121">
        <v>144</v>
      </c>
      <c r="I172" s="124">
        <v>6</v>
      </c>
      <c r="J172" s="124">
        <v>8</v>
      </c>
      <c r="K172" s="123">
        <f t="shared" si="3"/>
        <v>133.33333333333331</v>
      </c>
      <c r="O172" s="108">
        <v>168</v>
      </c>
      <c r="P172" s="109" t="s">
        <v>748</v>
      </c>
      <c r="Q172" s="110">
        <v>3</v>
      </c>
      <c r="AG172" s="113" t="s">
        <v>749</v>
      </c>
      <c r="AH172" s="114" t="s">
        <v>750</v>
      </c>
    </row>
    <row r="173" spans="1:34" ht="13.5" customHeight="1">
      <c r="A173" s="120"/>
      <c r="B173" s="291" t="s">
        <v>751</v>
      </c>
      <c r="C173" s="291"/>
      <c r="D173" s="291"/>
      <c r="E173" s="291"/>
      <c r="F173" s="291"/>
      <c r="G173" s="291"/>
      <c r="H173" s="121">
        <v>145</v>
      </c>
      <c r="I173" s="124">
        <v>4</v>
      </c>
      <c r="J173" s="124">
        <v>5</v>
      </c>
      <c r="K173" s="123">
        <f t="shared" si="3"/>
        <v>125</v>
      </c>
      <c r="O173" s="108">
        <v>169</v>
      </c>
      <c r="P173" s="109" t="s">
        <v>752</v>
      </c>
      <c r="Q173" s="110">
        <v>1</v>
      </c>
      <c r="AG173" s="113" t="s">
        <v>753</v>
      </c>
      <c r="AH173" s="114" t="s">
        <v>754</v>
      </c>
    </row>
    <row r="174" spans="1:34" ht="13.5" customHeight="1">
      <c r="A174" s="294" t="s">
        <v>755</v>
      </c>
      <c r="B174" s="294"/>
      <c r="C174" s="294"/>
      <c r="D174" s="294"/>
      <c r="E174" s="294"/>
      <c r="F174" s="294"/>
      <c r="G174" s="294"/>
      <c r="H174" s="295" t="s">
        <v>60</v>
      </c>
      <c r="I174" s="296" t="s">
        <v>756</v>
      </c>
      <c r="J174" s="296"/>
      <c r="K174" s="297" t="s">
        <v>757</v>
      </c>
      <c r="O174" s="108">
        <v>170</v>
      </c>
      <c r="P174" s="109" t="s">
        <v>758</v>
      </c>
      <c r="Q174" s="110">
        <v>8</v>
      </c>
      <c r="AG174" s="113" t="s">
        <v>759</v>
      </c>
      <c r="AH174" s="114" t="s">
        <v>760</v>
      </c>
    </row>
    <row r="175" spans="1:34" ht="24.75" customHeight="1">
      <c r="A175" s="294"/>
      <c r="B175" s="294"/>
      <c r="C175" s="294"/>
      <c r="D175" s="294"/>
      <c r="E175" s="294"/>
      <c r="F175" s="294"/>
      <c r="G175" s="294"/>
      <c r="H175" s="295"/>
      <c r="I175" s="125" t="s">
        <v>761</v>
      </c>
      <c r="J175" s="126" t="s">
        <v>762</v>
      </c>
      <c r="K175" s="297"/>
      <c r="O175" s="108">
        <v>171</v>
      </c>
      <c r="P175" s="109" t="s">
        <v>763</v>
      </c>
      <c r="Q175" s="110">
        <v>17</v>
      </c>
      <c r="AG175" s="113" t="s">
        <v>764</v>
      </c>
      <c r="AH175" s="114" t="s">
        <v>765</v>
      </c>
    </row>
    <row r="176" spans="1:34" ht="13.5" customHeight="1">
      <c r="A176" s="127" t="s">
        <v>766</v>
      </c>
      <c r="B176" s="298" t="s">
        <v>767</v>
      </c>
      <c r="C176" s="298"/>
      <c r="D176" s="298"/>
      <c r="E176" s="298"/>
      <c r="F176" s="298"/>
      <c r="G176" s="298"/>
      <c r="H176" s="128">
        <v>146</v>
      </c>
      <c r="I176" s="129"/>
      <c r="J176" s="129"/>
      <c r="K176" s="130" t="str">
        <f aca="true" t="shared" si="4" ref="K176:K184">IF(I176&gt;0,IF(J176/I176&gt;=100,"&gt;&gt;100",J176/I176*100),"-")</f>
        <v>-</v>
      </c>
      <c r="O176" s="108">
        <v>172</v>
      </c>
      <c r="P176" s="109" t="s">
        <v>768</v>
      </c>
      <c r="Q176" s="110">
        <v>4</v>
      </c>
      <c r="AG176" s="113" t="s">
        <v>769</v>
      </c>
      <c r="AH176" s="114" t="s">
        <v>770</v>
      </c>
    </row>
    <row r="177" spans="1:34" ht="13.5" customHeight="1">
      <c r="A177" s="120" t="s">
        <v>771</v>
      </c>
      <c r="B177" s="291" t="s">
        <v>772</v>
      </c>
      <c r="C177" s="291"/>
      <c r="D177" s="291"/>
      <c r="E177" s="291"/>
      <c r="F177" s="291"/>
      <c r="G177" s="291"/>
      <c r="H177" s="121">
        <v>147</v>
      </c>
      <c r="I177" s="124"/>
      <c r="J177" s="124"/>
      <c r="K177" s="123" t="str">
        <f t="shared" si="4"/>
        <v>-</v>
      </c>
      <c r="O177" s="108">
        <v>173</v>
      </c>
      <c r="P177" s="109" t="s">
        <v>773</v>
      </c>
      <c r="Q177" s="110">
        <v>13</v>
      </c>
      <c r="AG177" s="113" t="s">
        <v>774</v>
      </c>
      <c r="AH177" s="114" t="s">
        <v>775</v>
      </c>
    </row>
    <row r="178" spans="1:34" ht="13.5" customHeight="1">
      <c r="A178" s="120" t="s">
        <v>776</v>
      </c>
      <c r="B178" s="291" t="s">
        <v>777</v>
      </c>
      <c r="C178" s="291"/>
      <c r="D178" s="291"/>
      <c r="E178" s="291"/>
      <c r="F178" s="291"/>
      <c r="G178" s="291"/>
      <c r="H178" s="121">
        <v>148</v>
      </c>
      <c r="I178" s="124"/>
      <c r="J178" s="124"/>
      <c r="K178" s="123" t="str">
        <f t="shared" si="4"/>
        <v>-</v>
      </c>
      <c r="O178" s="108">
        <v>175</v>
      </c>
      <c r="P178" s="109" t="s">
        <v>778</v>
      </c>
      <c r="Q178" s="110">
        <v>18</v>
      </c>
      <c r="AG178" s="113" t="s">
        <v>779</v>
      </c>
      <c r="AH178" s="114" t="s">
        <v>780</v>
      </c>
    </row>
    <row r="179" spans="1:34" ht="13.5" customHeight="1">
      <c r="A179" s="120" t="s">
        <v>781</v>
      </c>
      <c r="B179" s="291" t="s">
        <v>782</v>
      </c>
      <c r="C179" s="291"/>
      <c r="D179" s="291"/>
      <c r="E179" s="291"/>
      <c r="F179" s="291"/>
      <c r="G179" s="291"/>
      <c r="H179" s="121">
        <v>149</v>
      </c>
      <c r="I179" s="124"/>
      <c r="J179" s="124"/>
      <c r="K179" s="123" t="str">
        <f t="shared" si="4"/>
        <v>-</v>
      </c>
      <c r="O179" s="108">
        <v>176</v>
      </c>
      <c r="P179" s="109" t="s">
        <v>783</v>
      </c>
      <c r="Q179" s="110">
        <v>7</v>
      </c>
      <c r="AG179" s="113" t="s">
        <v>784</v>
      </c>
      <c r="AH179" s="114" t="s">
        <v>785</v>
      </c>
    </row>
    <row r="180" spans="1:34" ht="13.5" customHeight="1">
      <c r="A180" s="120" t="s">
        <v>786</v>
      </c>
      <c r="B180" s="291" t="s">
        <v>787</v>
      </c>
      <c r="C180" s="291"/>
      <c r="D180" s="291"/>
      <c r="E180" s="291"/>
      <c r="F180" s="291"/>
      <c r="G180" s="291"/>
      <c r="H180" s="121">
        <v>150</v>
      </c>
      <c r="I180" s="124"/>
      <c r="J180" s="124"/>
      <c r="K180" s="123" t="str">
        <f t="shared" si="4"/>
        <v>-</v>
      </c>
      <c r="O180" s="108">
        <v>177</v>
      </c>
      <c r="P180" s="109" t="s">
        <v>788</v>
      </c>
      <c r="Q180" s="110">
        <v>11</v>
      </c>
      <c r="AG180" s="113" t="s">
        <v>789</v>
      </c>
      <c r="AH180" s="114" t="s">
        <v>790</v>
      </c>
    </row>
    <row r="181" spans="1:34" ht="13.5" customHeight="1">
      <c r="A181" s="131" t="s">
        <v>791</v>
      </c>
      <c r="B181" s="299" t="s">
        <v>792</v>
      </c>
      <c r="C181" s="299"/>
      <c r="D181" s="299"/>
      <c r="E181" s="299"/>
      <c r="F181" s="299"/>
      <c r="G181" s="299"/>
      <c r="H181" s="132">
        <v>151</v>
      </c>
      <c r="I181" s="133"/>
      <c r="J181" s="133"/>
      <c r="K181" s="134" t="str">
        <f t="shared" si="4"/>
        <v>-</v>
      </c>
      <c r="O181" s="108">
        <v>178</v>
      </c>
      <c r="P181" s="109" t="s">
        <v>793</v>
      </c>
      <c r="Q181" s="110">
        <v>9</v>
      </c>
      <c r="AG181" s="113" t="s">
        <v>794</v>
      </c>
      <c r="AH181" s="114" t="s">
        <v>795</v>
      </c>
    </row>
    <row r="182" spans="1:34" ht="33.75">
      <c r="A182" s="300"/>
      <c r="B182" s="300"/>
      <c r="C182" s="300"/>
      <c r="D182" s="300"/>
      <c r="E182" s="300"/>
      <c r="F182" s="300"/>
      <c r="G182" s="300"/>
      <c r="H182" s="135" t="s">
        <v>60</v>
      </c>
      <c r="I182" s="136" t="s">
        <v>45</v>
      </c>
      <c r="J182" s="137" t="s">
        <v>796</v>
      </c>
      <c r="K182" s="137" t="s">
        <v>757</v>
      </c>
      <c r="O182" s="108">
        <v>179</v>
      </c>
      <c r="P182" s="109" t="s">
        <v>797</v>
      </c>
      <c r="Q182" s="110">
        <v>4</v>
      </c>
      <c r="AG182" s="113" t="s">
        <v>798</v>
      </c>
      <c r="AH182" s="114" t="s">
        <v>799</v>
      </c>
    </row>
    <row r="183" spans="1:34" ht="13.5" customHeight="1">
      <c r="A183" s="127"/>
      <c r="B183" s="298" t="s">
        <v>800</v>
      </c>
      <c r="C183" s="298"/>
      <c r="D183" s="298"/>
      <c r="E183" s="298"/>
      <c r="F183" s="298"/>
      <c r="G183" s="298"/>
      <c r="H183" s="128">
        <v>152</v>
      </c>
      <c r="I183" s="129"/>
      <c r="J183" s="129"/>
      <c r="K183" s="130" t="str">
        <f t="shared" si="4"/>
        <v>-</v>
      </c>
      <c r="O183" s="108">
        <v>180</v>
      </c>
      <c r="P183" s="109" t="s">
        <v>801</v>
      </c>
      <c r="Q183" s="110">
        <v>8</v>
      </c>
      <c r="AG183" s="113" t="s">
        <v>802</v>
      </c>
      <c r="AH183" s="114" t="s">
        <v>803</v>
      </c>
    </row>
    <row r="184" spans="1:34" ht="13.5" customHeight="1">
      <c r="A184" s="131"/>
      <c r="B184" s="299" t="s">
        <v>804</v>
      </c>
      <c r="C184" s="299"/>
      <c r="D184" s="299"/>
      <c r="E184" s="299"/>
      <c r="F184" s="299"/>
      <c r="G184" s="299"/>
      <c r="H184" s="132">
        <v>153</v>
      </c>
      <c r="I184" s="138">
        <f>SUM(I172:I173,I176:I181,I183)</f>
        <v>10</v>
      </c>
      <c r="J184" s="138">
        <f>SUM(J172:J173,J176:J181,J183)</f>
        <v>13</v>
      </c>
      <c r="K184" s="134">
        <f t="shared" si="4"/>
        <v>130</v>
      </c>
      <c r="O184" s="108">
        <v>181</v>
      </c>
      <c r="P184" s="109" t="s">
        <v>805</v>
      </c>
      <c r="Q184" s="110">
        <v>17</v>
      </c>
      <c r="AG184" s="113" t="s">
        <v>806</v>
      </c>
      <c r="AH184" s="114" t="s">
        <v>807</v>
      </c>
    </row>
    <row r="185" spans="1:34" ht="30" customHeight="1">
      <c r="A185" s="139"/>
      <c r="B185" s="140"/>
      <c r="C185" s="140"/>
      <c r="D185" s="140"/>
      <c r="E185" s="140"/>
      <c r="F185" s="140"/>
      <c r="G185" s="140"/>
      <c r="H185" s="140"/>
      <c r="I185" s="140"/>
      <c r="J185" s="140"/>
      <c r="K185" s="140"/>
      <c r="O185" s="108">
        <v>183</v>
      </c>
      <c r="P185" s="109" t="s">
        <v>808</v>
      </c>
      <c r="Q185" s="110">
        <v>15</v>
      </c>
      <c r="AG185" s="113" t="s">
        <v>809</v>
      </c>
      <c r="AH185" s="114" t="s">
        <v>810</v>
      </c>
    </row>
    <row r="186" spans="1:34" ht="15" customHeight="1">
      <c r="A186" s="139"/>
      <c r="B186" s="301" t="s">
        <v>811</v>
      </c>
      <c r="C186" s="301"/>
      <c r="D186" s="302" t="s">
        <v>812</v>
      </c>
      <c r="E186" s="302"/>
      <c r="F186" s="302"/>
      <c r="G186" s="141"/>
      <c r="H186" s="141"/>
      <c r="I186" s="141"/>
      <c r="J186" s="141"/>
      <c r="K186" s="141"/>
      <c r="O186" s="108">
        <v>184</v>
      </c>
      <c r="P186" s="109" t="s">
        <v>813</v>
      </c>
      <c r="Q186" s="110">
        <v>15</v>
      </c>
      <c r="AG186" s="113" t="s">
        <v>814</v>
      </c>
      <c r="AH186" s="114" t="s">
        <v>815</v>
      </c>
    </row>
    <row r="187" spans="1:34" ht="4.5" customHeight="1">
      <c r="A187" s="139"/>
      <c r="B187" s="139"/>
      <c r="C187" s="139"/>
      <c r="D187" s="139"/>
      <c r="E187" s="139"/>
      <c r="F187" s="139"/>
      <c r="G187" s="139"/>
      <c r="H187" s="139"/>
      <c r="I187" s="139"/>
      <c r="J187" s="139"/>
      <c r="K187" s="139"/>
      <c r="O187" s="108">
        <v>185</v>
      </c>
      <c r="P187" s="109" t="s">
        <v>816</v>
      </c>
      <c r="Q187" s="110">
        <v>12</v>
      </c>
      <c r="AG187" s="113" t="s">
        <v>817</v>
      </c>
      <c r="AH187" s="114" t="s">
        <v>818</v>
      </c>
    </row>
    <row r="188" spans="1:34" ht="15" customHeight="1">
      <c r="A188" s="139"/>
      <c r="B188" s="301" t="s">
        <v>819</v>
      </c>
      <c r="C188" s="301"/>
      <c r="D188" s="302" t="s">
        <v>820</v>
      </c>
      <c r="E188" s="302"/>
      <c r="F188" s="302"/>
      <c r="G188" s="139"/>
      <c r="H188" s="139"/>
      <c r="I188" s="139"/>
      <c r="J188" s="139"/>
      <c r="K188" s="139"/>
      <c r="O188" s="108">
        <v>186</v>
      </c>
      <c r="P188" s="109" t="s">
        <v>821</v>
      </c>
      <c r="Q188" s="110">
        <v>8</v>
      </c>
      <c r="AG188" s="113" t="s">
        <v>822</v>
      </c>
      <c r="AH188" s="114" t="s">
        <v>823</v>
      </c>
    </row>
    <row r="189" spans="1:34" ht="4.5" customHeight="1">
      <c r="A189" s="139"/>
      <c r="B189" s="139"/>
      <c r="C189" s="139"/>
      <c r="D189" s="139"/>
      <c r="E189" s="139"/>
      <c r="F189" s="139"/>
      <c r="G189" s="139"/>
      <c r="H189" s="139"/>
      <c r="I189" s="139"/>
      <c r="J189" s="139"/>
      <c r="K189" s="139"/>
      <c r="O189" s="108">
        <v>187</v>
      </c>
      <c r="P189" s="109" t="s">
        <v>824</v>
      </c>
      <c r="Q189" s="110">
        <v>2</v>
      </c>
      <c r="AG189" s="113" t="s">
        <v>825</v>
      </c>
      <c r="AH189" s="114" t="s">
        <v>826</v>
      </c>
    </row>
    <row r="190" spans="1:34" ht="15" customHeight="1">
      <c r="A190" s="139"/>
      <c r="B190" s="301" t="s">
        <v>827</v>
      </c>
      <c r="C190" s="301"/>
      <c r="D190" s="302" t="s">
        <v>828</v>
      </c>
      <c r="E190" s="302"/>
      <c r="F190" s="141"/>
      <c r="G190" s="141"/>
      <c r="H190" s="141"/>
      <c r="I190" s="141"/>
      <c r="J190" s="141"/>
      <c r="K190" s="141"/>
      <c r="O190" s="108">
        <v>189</v>
      </c>
      <c r="P190" s="109" t="s">
        <v>829</v>
      </c>
      <c r="Q190" s="110">
        <v>5</v>
      </c>
      <c r="AG190" s="113" t="s">
        <v>830</v>
      </c>
      <c r="AH190" s="114" t="s">
        <v>831</v>
      </c>
    </row>
    <row r="191" spans="1:34" ht="4.5" customHeight="1">
      <c r="A191" s="139"/>
      <c r="B191" s="139"/>
      <c r="C191" s="139"/>
      <c r="D191" s="139"/>
      <c r="E191" s="139"/>
      <c r="F191" s="139"/>
      <c r="G191" s="139"/>
      <c r="H191" s="139"/>
      <c r="I191" s="139"/>
      <c r="J191" s="139"/>
      <c r="K191" s="139"/>
      <c r="O191" s="108">
        <v>190</v>
      </c>
      <c r="P191" s="109" t="s">
        <v>832</v>
      </c>
      <c r="Q191" s="110">
        <v>1</v>
      </c>
      <c r="AG191" s="113" t="s">
        <v>833</v>
      </c>
      <c r="AH191" s="114" t="s">
        <v>834</v>
      </c>
    </row>
    <row r="192" spans="2:34" ht="15" customHeight="1">
      <c r="B192" s="301" t="s">
        <v>835</v>
      </c>
      <c r="C192" s="301"/>
      <c r="D192" s="302" t="s">
        <v>828</v>
      </c>
      <c r="E192" s="302"/>
      <c r="F192" s="303" t="s">
        <v>836</v>
      </c>
      <c r="G192" s="303"/>
      <c r="H192" s="303"/>
      <c r="I192" s="302" t="s">
        <v>837</v>
      </c>
      <c r="J192" s="302"/>
      <c r="K192" s="302"/>
      <c r="O192" s="108">
        <v>192</v>
      </c>
      <c r="P192" s="109" t="s">
        <v>838</v>
      </c>
      <c r="Q192" s="110">
        <v>17</v>
      </c>
      <c r="AG192" s="113" t="s">
        <v>839</v>
      </c>
      <c r="AH192" s="114" t="s">
        <v>840</v>
      </c>
    </row>
    <row r="193" spans="15:34" ht="12.75">
      <c r="O193" s="108">
        <v>193</v>
      </c>
      <c r="P193" s="109" t="s">
        <v>841</v>
      </c>
      <c r="Q193" s="110">
        <v>1</v>
      </c>
      <c r="AG193" s="113" t="s">
        <v>842</v>
      </c>
      <c r="AH193" s="114" t="s">
        <v>843</v>
      </c>
    </row>
    <row r="194" spans="15:34" ht="12.75" hidden="1">
      <c r="O194" s="108">
        <v>194</v>
      </c>
      <c r="P194" s="109" t="s">
        <v>844</v>
      </c>
      <c r="Q194" s="110">
        <v>6</v>
      </c>
      <c r="AG194" s="113" t="s">
        <v>845</v>
      </c>
      <c r="AH194" s="114" t="s">
        <v>846</v>
      </c>
    </row>
    <row r="195" spans="15:34" ht="12.75" hidden="1">
      <c r="O195" s="108">
        <v>195</v>
      </c>
      <c r="P195" s="109" t="s">
        <v>847</v>
      </c>
      <c r="Q195" s="110">
        <v>14</v>
      </c>
      <c r="AG195" s="113" t="s">
        <v>848</v>
      </c>
      <c r="AH195" s="114" t="s">
        <v>849</v>
      </c>
    </row>
    <row r="196" spans="15:34" ht="12.75" hidden="1">
      <c r="O196" s="108">
        <v>196</v>
      </c>
      <c r="P196" s="109" t="s">
        <v>850</v>
      </c>
      <c r="Q196" s="110">
        <v>15</v>
      </c>
      <c r="AG196" s="113" t="s">
        <v>851</v>
      </c>
      <c r="AH196" s="114" t="s">
        <v>852</v>
      </c>
    </row>
    <row r="197" spans="15:34" ht="12.75" hidden="1">
      <c r="O197" s="108">
        <v>197</v>
      </c>
      <c r="P197" s="109" t="s">
        <v>853</v>
      </c>
      <c r="Q197" s="110">
        <v>17</v>
      </c>
      <c r="AG197" s="113" t="s">
        <v>854</v>
      </c>
      <c r="AH197" s="114" t="s">
        <v>855</v>
      </c>
    </row>
    <row r="198" spans="15:34" ht="12.75" hidden="1">
      <c r="O198" s="108">
        <v>198</v>
      </c>
      <c r="P198" s="109" t="s">
        <v>856</v>
      </c>
      <c r="Q198" s="110">
        <v>19</v>
      </c>
      <c r="AG198" s="113" t="s">
        <v>857</v>
      </c>
      <c r="AH198" s="114" t="s">
        <v>858</v>
      </c>
    </row>
    <row r="199" spans="15:34" ht="12.75" hidden="1">
      <c r="O199" s="108">
        <v>199</v>
      </c>
      <c r="P199" s="109" t="s">
        <v>859</v>
      </c>
      <c r="Q199" s="110">
        <v>7</v>
      </c>
      <c r="AG199" s="113" t="s">
        <v>860</v>
      </c>
      <c r="AH199" s="114" t="s">
        <v>861</v>
      </c>
    </row>
    <row r="200" spans="15:34" ht="12.75" hidden="1">
      <c r="O200" s="108">
        <v>200</v>
      </c>
      <c r="P200" s="109" t="s">
        <v>862</v>
      </c>
      <c r="Q200" s="110">
        <v>2</v>
      </c>
      <c r="AG200" s="113" t="s">
        <v>863</v>
      </c>
      <c r="AH200" s="114" t="s">
        <v>864</v>
      </c>
    </row>
    <row r="201" spans="15:34" ht="12.75" hidden="1">
      <c r="O201" s="108">
        <v>201</v>
      </c>
      <c r="P201" s="109" t="s">
        <v>865</v>
      </c>
      <c r="Q201" s="110">
        <v>6</v>
      </c>
      <c r="AG201" s="113" t="s">
        <v>866</v>
      </c>
      <c r="AH201" s="114" t="s">
        <v>867</v>
      </c>
    </row>
    <row r="202" spans="15:34" ht="12.75" hidden="1">
      <c r="O202" s="108">
        <v>202</v>
      </c>
      <c r="P202" s="109" t="s">
        <v>868</v>
      </c>
      <c r="Q202" s="110">
        <v>6</v>
      </c>
      <c r="AG202" s="113" t="s">
        <v>869</v>
      </c>
      <c r="AH202" s="114" t="s">
        <v>870</v>
      </c>
    </row>
    <row r="203" spans="15:34" ht="12.75" hidden="1">
      <c r="O203" s="108">
        <v>203</v>
      </c>
      <c r="P203" s="109" t="s">
        <v>871</v>
      </c>
      <c r="Q203" s="110">
        <v>6</v>
      </c>
      <c r="AG203" s="113" t="s">
        <v>872</v>
      </c>
      <c r="AH203" s="114" t="s">
        <v>873</v>
      </c>
    </row>
    <row r="204" spans="15:34" ht="12.75" hidden="1">
      <c r="O204" s="108">
        <v>204</v>
      </c>
      <c r="P204" s="109" t="s">
        <v>874</v>
      </c>
      <c r="Q204" s="110">
        <v>19</v>
      </c>
      <c r="AG204" s="113" t="s">
        <v>875</v>
      </c>
      <c r="AH204" s="114" t="s">
        <v>876</v>
      </c>
    </row>
    <row r="205" spans="15:34" ht="12.75" hidden="1">
      <c r="O205" s="108">
        <v>205</v>
      </c>
      <c r="P205" s="109" t="s">
        <v>877</v>
      </c>
      <c r="Q205" s="110">
        <v>14</v>
      </c>
      <c r="AG205" s="113" t="s">
        <v>878</v>
      </c>
      <c r="AH205" s="114" t="s">
        <v>879</v>
      </c>
    </row>
    <row r="206" spans="15:34" ht="12.75" hidden="1">
      <c r="O206" s="108">
        <v>206</v>
      </c>
      <c r="P206" s="109" t="s">
        <v>880</v>
      </c>
      <c r="Q206" s="110">
        <v>20</v>
      </c>
      <c r="AG206" s="113" t="s">
        <v>881</v>
      </c>
      <c r="AH206" s="114" t="s">
        <v>882</v>
      </c>
    </row>
    <row r="207" spans="15:34" ht="12.75" hidden="1">
      <c r="O207" s="108">
        <v>208</v>
      </c>
      <c r="P207" s="109" t="s">
        <v>883</v>
      </c>
      <c r="Q207" s="110">
        <v>2</v>
      </c>
      <c r="AG207" s="113" t="s">
        <v>884</v>
      </c>
      <c r="AH207" s="114" t="s">
        <v>885</v>
      </c>
    </row>
    <row r="208" spans="15:34" ht="12.75" hidden="1">
      <c r="O208" s="108">
        <v>209</v>
      </c>
      <c r="P208" s="109" t="s">
        <v>886</v>
      </c>
      <c r="Q208" s="110">
        <v>8</v>
      </c>
      <c r="AG208" s="113" t="s">
        <v>887</v>
      </c>
      <c r="AH208" s="114" t="s">
        <v>888</v>
      </c>
    </row>
    <row r="209" spans="15:34" ht="12.75" hidden="1">
      <c r="O209" s="108">
        <v>211</v>
      </c>
      <c r="P209" s="109" t="s">
        <v>889</v>
      </c>
      <c r="Q209" s="110">
        <v>2</v>
      </c>
      <c r="AG209" s="113" t="s">
        <v>890</v>
      </c>
      <c r="AH209" s="114" t="s">
        <v>891</v>
      </c>
    </row>
    <row r="210" spans="15:34" ht="12.75" hidden="1">
      <c r="O210" s="108">
        <v>212</v>
      </c>
      <c r="P210" s="109" t="s">
        <v>892</v>
      </c>
      <c r="Q210" s="110">
        <v>2</v>
      </c>
      <c r="AG210" s="113" t="s">
        <v>893</v>
      </c>
      <c r="AH210" s="114" t="s">
        <v>894</v>
      </c>
    </row>
    <row r="211" spans="15:34" ht="12.75" hidden="1">
      <c r="O211" s="108">
        <v>213</v>
      </c>
      <c r="P211" s="109" t="s">
        <v>895</v>
      </c>
      <c r="Q211" s="110">
        <v>1</v>
      </c>
      <c r="AG211" s="113" t="s">
        <v>896</v>
      </c>
      <c r="AH211" s="114" t="s">
        <v>897</v>
      </c>
    </row>
    <row r="212" spans="15:34" ht="12.75" hidden="1">
      <c r="O212" s="108">
        <v>214</v>
      </c>
      <c r="P212" s="109" t="s">
        <v>898</v>
      </c>
      <c r="Q212" s="110">
        <v>6</v>
      </c>
      <c r="AG212" s="113" t="s">
        <v>899</v>
      </c>
      <c r="AH212" s="114" t="s">
        <v>900</v>
      </c>
    </row>
    <row r="213" spans="15:34" ht="12.75" hidden="1">
      <c r="O213" s="108">
        <v>215</v>
      </c>
      <c r="P213" s="109" t="s">
        <v>901</v>
      </c>
      <c r="Q213" s="110">
        <v>8</v>
      </c>
      <c r="AG213" s="113" t="s">
        <v>902</v>
      </c>
      <c r="AH213" s="114" t="s">
        <v>903</v>
      </c>
    </row>
    <row r="214" spans="15:34" ht="12.75" hidden="1">
      <c r="O214" s="108">
        <v>216</v>
      </c>
      <c r="P214" s="109" t="s">
        <v>904</v>
      </c>
      <c r="Q214" s="110">
        <v>4</v>
      </c>
      <c r="AG214" s="113" t="s">
        <v>905</v>
      </c>
      <c r="AH214" s="114" t="s">
        <v>906</v>
      </c>
    </row>
    <row r="215" spans="15:34" ht="12.75" hidden="1">
      <c r="O215" s="108">
        <v>217</v>
      </c>
      <c r="P215" s="109" t="s">
        <v>907</v>
      </c>
      <c r="Q215" s="110">
        <v>18</v>
      </c>
      <c r="AG215" s="113" t="s">
        <v>908</v>
      </c>
      <c r="AH215" s="114" t="s">
        <v>909</v>
      </c>
    </row>
    <row r="216" spans="15:34" ht="12.75" hidden="1">
      <c r="O216" s="108">
        <v>219</v>
      </c>
      <c r="P216" s="109" t="s">
        <v>910</v>
      </c>
      <c r="Q216" s="110">
        <v>19</v>
      </c>
      <c r="AG216" s="113" t="s">
        <v>911</v>
      </c>
      <c r="AH216" s="114" t="s">
        <v>912</v>
      </c>
    </row>
    <row r="217" spans="15:34" ht="12.75" hidden="1">
      <c r="O217" s="108">
        <v>220</v>
      </c>
      <c r="P217" s="109" t="s">
        <v>913</v>
      </c>
      <c r="Q217" s="110">
        <v>3</v>
      </c>
      <c r="AG217" s="113" t="s">
        <v>914</v>
      </c>
      <c r="AH217" s="114" t="s">
        <v>915</v>
      </c>
    </row>
    <row r="218" spans="15:34" ht="12.75" hidden="1">
      <c r="O218" s="108">
        <v>221</v>
      </c>
      <c r="P218" s="109" t="s">
        <v>916</v>
      </c>
      <c r="Q218" s="110">
        <v>11</v>
      </c>
      <c r="AG218" s="113" t="s">
        <v>917</v>
      </c>
      <c r="AH218" s="114" t="s">
        <v>918</v>
      </c>
    </row>
    <row r="219" spans="15:34" ht="12.75" hidden="1">
      <c r="O219" s="108">
        <v>222</v>
      </c>
      <c r="P219" s="109" t="s">
        <v>919</v>
      </c>
      <c r="Q219" s="110">
        <v>18</v>
      </c>
      <c r="AG219" s="113" t="s">
        <v>920</v>
      </c>
      <c r="AH219" s="114" t="s">
        <v>921</v>
      </c>
    </row>
    <row r="220" spans="15:34" ht="12.75" hidden="1">
      <c r="O220" s="108">
        <v>223</v>
      </c>
      <c r="P220" s="109" t="s">
        <v>922</v>
      </c>
      <c r="Q220" s="110">
        <v>18</v>
      </c>
      <c r="AG220" s="113" t="s">
        <v>923</v>
      </c>
      <c r="AH220" s="114" t="s">
        <v>924</v>
      </c>
    </row>
    <row r="221" spans="15:34" ht="12.75" hidden="1">
      <c r="O221" s="108">
        <v>225</v>
      </c>
      <c r="P221" s="109" t="s">
        <v>925</v>
      </c>
      <c r="Q221" s="110">
        <v>4</v>
      </c>
      <c r="AG221" s="113" t="s">
        <v>926</v>
      </c>
      <c r="AH221" s="114" t="s">
        <v>927</v>
      </c>
    </row>
    <row r="222" spans="15:34" ht="12.75" hidden="1">
      <c r="O222" s="108">
        <v>226</v>
      </c>
      <c r="P222" s="109" t="s">
        <v>928</v>
      </c>
      <c r="Q222" s="110">
        <v>19</v>
      </c>
      <c r="AG222" s="113" t="s">
        <v>929</v>
      </c>
      <c r="AH222" s="114" t="s">
        <v>930</v>
      </c>
    </row>
    <row r="223" spans="15:34" ht="12.75" hidden="1">
      <c r="O223" s="108">
        <v>227</v>
      </c>
      <c r="P223" s="109" t="s">
        <v>931</v>
      </c>
      <c r="Q223" s="110">
        <v>6</v>
      </c>
      <c r="AG223" s="113" t="s">
        <v>932</v>
      </c>
      <c r="AH223" s="114" t="s">
        <v>933</v>
      </c>
    </row>
    <row r="224" spans="15:34" ht="12.75" hidden="1">
      <c r="O224" s="108">
        <v>228</v>
      </c>
      <c r="P224" s="109" t="s">
        <v>934</v>
      </c>
      <c r="Q224" s="110">
        <v>3</v>
      </c>
      <c r="AG224" s="113" t="s">
        <v>935</v>
      </c>
      <c r="AH224" s="114" t="s">
        <v>936</v>
      </c>
    </row>
    <row r="225" spans="15:34" ht="12.75" hidden="1">
      <c r="O225" s="108">
        <v>229</v>
      </c>
      <c r="P225" s="109" t="s">
        <v>937</v>
      </c>
      <c r="Q225" s="110">
        <v>5</v>
      </c>
      <c r="AG225" s="113" t="s">
        <v>938</v>
      </c>
      <c r="AH225" s="114" t="s">
        <v>939</v>
      </c>
    </row>
    <row r="226" spans="15:34" ht="12.75" hidden="1">
      <c r="O226" s="108">
        <v>230</v>
      </c>
      <c r="P226" s="109" t="s">
        <v>940</v>
      </c>
      <c r="Q226" s="110">
        <v>14</v>
      </c>
      <c r="AG226" s="113" t="s">
        <v>941</v>
      </c>
      <c r="AH226" s="114" t="s">
        <v>942</v>
      </c>
    </row>
    <row r="227" spans="15:34" ht="12.75" hidden="1">
      <c r="O227" s="108">
        <v>231</v>
      </c>
      <c r="P227" s="109" t="s">
        <v>943</v>
      </c>
      <c r="Q227" s="110">
        <v>11</v>
      </c>
      <c r="AG227" s="113" t="s">
        <v>944</v>
      </c>
      <c r="AH227" s="114" t="s">
        <v>945</v>
      </c>
    </row>
    <row r="228" spans="15:34" ht="12.75" hidden="1">
      <c r="O228" s="108">
        <v>232</v>
      </c>
      <c r="P228" s="109" t="s">
        <v>946</v>
      </c>
      <c r="Q228" s="110">
        <v>3</v>
      </c>
      <c r="AG228" s="113" t="s">
        <v>947</v>
      </c>
      <c r="AH228" s="114" t="s">
        <v>948</v>
      </c>
    </row>
    <row r="229" spans="15:34" ht="12.75" hidden="1">
      <c r="O229" s="108">
        <v>234</v>
      </c>
      <c r="P229" s="109" t="s">
        <v>949</v>
      </c>
      <c r="Q229" s="110">
        <v>13</v>
      </c>
      <c r="AG229" s="113" t="s">
        <v>950</v>
      </c>
      <c r="AH229" s="114" t="s">
        <v>951</v>
      </c>
    </row>
    <row r="230" spans="15:34" ht="12.75" hidden="1">
      <c r="O230" s="108">
        <v>235</v>
      </c>
      <c r="P230" s="109" t="s">
        <v>952</v>
      </c>
      <c r="Q230" s="110">
        <v>18</v>
      </c>
      <c r="AG230" s="113" t="s">
        <v>953</v>
      </c>
      <c r="AH230" s="114" t="s">
        <v>954</v>
      </c>
    </row>
    <row r="231" spans="15:34" ht="12.75" hidden="1">
      <c r="O231" s="108">
        <v>236</v>
      </c>
      <c r="P231" s="109" t="s">
        <v>955</v>
      </c>
      <c r="Q231" s="110">
        <v>2</v>
      </c>
      <c r="AG231" s="113" t="s">
        <v>956</v>
      </c>
      <c r="AH231" s="114" t="s">
        <v>957</v>
      </c>
    </row>
    <row r="232" spans="15:34" ht="12.75" hidden="1">
      <c r="O232" s="108">
        <v>237</v>
      </c>
      <c r="P232" s="109" t="s">
        <v>958</v>
      </c>
      <c r="Q232" s="110">
        <v>8</v>
      </c>
      <c r="AG232" s="113" t="s">
        <v>959</v>
      </c>
      <c r="AH232" s="114" t="s">
        <v>960</v>
      </c>
    </row>
    <row r="233" spans="15:34" ht="12.75" hidden="1">
      <c r="O233" s="108">
        <v>239</v>
      </c>
      <c r="P233" s="109" t="s">
        <v>961</v>
      </c>
      <c r="Q233" s="110">
        <v>16</v>
      </c>
      <c r="AG233" s="113" t="s">
        <v>962</v>
      </c>
      <c r="AH233" s="114" t="s">
        <v>963</v>
      </c>
    </row>
    <row r="234" spans="15:34" ht="12.75" hidden="1">
      <c r="O234" s="108">
        <v>240</v>
      </c>
      <c r="P234" s="109" t="s">
        <v>964</v>
      </c>
      <c r="Q234" s="110">
        <v>9</v>
      </c>
      <c r="AG234" s="113" t="s">
        <v>965</v>
      </c>
      <c r="AH234" s="114" t="s">
        <v>966</v>
      </c>
    </row>
    <row r="235" spans="15:34" ht="12.75" hidden="1">
      <c r="O235" s="108">
        <v>242</v>
      </c>
      <c r="P235" s="109" t="s">
        <v>967</v>
      </c>
      <c r="Q235" s="110">
        <v>8</v>
      </c>
      <c r="AG235" s="113" t="s">
        <v>968</v>
      </c>
      <c r="AH235" s="114" t="s">
        <v>969</v>
      </c>
    </row>
    <row r="236" spans="15:34" ht="12.75" hidden="1">
      <c r="O236" s="108">
        <v>243</v>
      </c>
      <c r="P236" s="109" t="s">
        <v>970</v>
      </c>
      <c r="Q236" s="110">
        <v>17</v>
      </c>
      <c r="AG236" s="113" t="s">
        <v>971</v>
      </c>
      <c r="AH236" s="114" t="s">
        <v>972</v>
      </c>
    </row>
    <row r="237" spans="15:34" ht="12.75" hidden="1">
      <c r="O237" s="108">
        <v>244</v>
      </c>
      <c r="P237" s="109" t="s">
        <v>973</v>
      </c>
      <c r="Q237" s="110">
        <v>5</v>
      </c>
      <c r="AG237" s="113" t="s">
        <v>974</v>
      </c>
      <c r="AH237" s="114" t="s">
        <v>975</v>
      </c>
    </row>
    <row r="238" spans="15:34" ht="12.75" hidden="1">
      <c r="O238" s="108">
        <v>245</v>
      </c>
      <c r="P238" s="109" t="s">
        <v>976</v>
      </c>
      <c r="Q238" s="110">
        <v>10</v>
      </c>
      <c r="AG238" s="113" t="s">
        <v>977</v>
      </c>
      <c r="AH238" s="114" t="s">
        <v>978</v>
      </c>
    </row>
    <row r="239" spans="15:34" ht="12.75" hidden="1">
      <c r="O239" s="108">
        <v>246</v>
      </c>
      <c r="P239" s="109" t="s">
        <v>979</v>
      </c>
      <c r="Q239" s="110">
        <v>18</v>
      </c>
      <c r="AG239" s="113" t="s">
        <v>980</v>
      </c>
      <c r="AH239" s="114" t="s">
        <v>981</v>
      </c>
    </row>
    <row r="240" spans="15:34" ht="12.75" hidden="1">
      <c r="O240" s="108">
        <v>247</v>
      </c>
      <c r="P240" s="109" t="s">
        <v>982</v>
      </c>
      <c r="Q240" s="110">
        <v>5</v>
      </c>
      <c r="AG240" s="113" t="s">
        <v>983</v>
      </c>
      <c r="AH240" s="114" t="s">
        <v>984</v>
      </c>
    </row>
    <row r="241" spans="15:34" ht="12.75" hidden="1">
      <c r="O241" s="108">
        <v>248</v>
      </c>
      <c r="P241" s="109" t="s">
        <v>985</v>
      </c>
      <c r="Q241" s="110">
        <v>2</v>
      </c>
      <c r="AG241" s="113" t="s">
        <v>986</v>
      </c>
      <c r="AH241" s="114" t="s">
        <v>987</v>
      </c>
    </row>
    <row r="242" spans="15:34" ht="12.75" hidden="1">
      <c r="O242" s="108">
        <v>249</v>
      </c>
      <c r="P242" s="109" t="s">
        <v>988</v>
      </c>
      <c r="Q242" s="110">
        <v>17</v>
      </c>
      <c r="AG242" s="113" t="s">
        <v>989</v>
      </c>
      <c r="AH242" s="114" t="s">
        <v>990</v>
      </c>
    </row>
    <row r="243" spans="15:34" ht="12.75" hidden="1">
      <c r="O243" s="108">
        <v>250</v>
      </c>
      <c r="P243" s="109" t="s">
        <v>991</v>
      </c>
      <c r="Q243" s="110">
        <v>20</v>
      </c>
      <c r="AG243" s="113" t="s">
        <v>992</v>
      </c>
      <c r="AH243" s="114" t="s">
        <v>993</v>
      </c>
    </row>
    <row r="244" spans="15:34" ht="12.75" hidden="1">
      <c r="O244" s="108">
        <v>251</v>
      </c>
      <c r="P244" s="109" t="s">
        <v>994</v>
      </c>
      <c r="Q244" s="110">
        <v>5</v>
      </c>
      <c r="AG244" s="113" t="s">
        <v>995</v>
      </c>
      <c r="AH244" s="114" t="s">
        <v>996</v>
      </c>
    </row>
    <row r="245" spans="15:34" ht="12.75" hidden="1">
      <c r="O245" s="108">
        <v>252</v>
      </c>
      <c r="P245" s="109" t="s">
        <v>997</v>
      </c>
      <c r="Q245" s="110">
        <v>8</v>
      </c>
      <c r="AG245" s="113" t="s">
        <v>998</v>
      </c>
      <c r="AH245" s="114" t="s">
        <v>999</v>
      </c>
    </row>
    <row r="246" spans="15:34" ht="12.75" hidden="1">
      <c r="O246" s="108">
        <v>253</v>
      </c>
      <c r="P246" s="109" t="s">
        <v>1000</v>
      </c>
      <c r="Q246" s="110">
        <v>8</v>
      </c>
      <c r="AG246" s="113" t="s">
        <v>1001</v>
      </c>
      <c r="AH246" s="114" t="s">
        <v>1002</v>
      </c>
    </row>
    <row r="247" spans="15:34" ht="12.75" hidden="1">
      <c r="O247" s="108">
        <v>254</v>
      </c>
      <c r="P247" s="109" t="s">
        <v>1003</v>
      </c>
      <c r="Q247" s="110">
        <v>18</v>
      </c>
      <c r="AG247" s="113" t="s">
        <v>1004</v>
      </c>
      <c r="AH247" s="114" t="s">
        <v>1005</v>
      </c>
    </row>
    <row r="248" spans="15:34" ht="12.75" hidden="1">
      <c r="O248" s="108">
        <v>256</v>
      </c>
      <c r="P248" s="109" t="s">
        <v>1006</v>
      </c>
      <c r="Q248" s="110">
        <v>2</v>
      </c>
      <c r="AG248" s="113" t="s">
        <v>1007</v>
      </c>
      <c r="AH248" s="114" t="s">
        <v>1008</v>
      </c>
    </row>
    <row r="249" spans="15:34" ht="12.75" hidden="1">
      <c r="O249" s="108">
        <v>257</v>
      </c>
      <c r="P249" s="109" t="s">
        <v>1009</v>
      </c>
      <c r="Q249" s="110">
        <v>14</v>
      </c>
      <c r="AG249" s="113" t="s">
        <v>1010</v>
      </c>
      <c r="AH249" s="114" t="s">
        <v>1011</v>
      </c>
    </row>
    <row r="250" spans="15:34" ht="12.75" hidden="1">
      <c r="O250" s="108">
        <v>258</v>
      </c>
      <c r="P250" s="109" t="s">
        <v>1012</v>
      </c>
      <c r="Q250" s="110">
        <v>17</v>
      </c>
      <c r="AG250" s="113" t="s">
        <v>1013</v>
      </c>
      <c r="AH250" s="114" t="s">
        <v>1014</v>
      </c>
    </row>
    <row r="251" spans="15:34" ht="12.75" hidden="1">
      <c r="O251" s="108">
        <v>259</v>
      </c>
      <c r="P251" s="109" t="s">
        <v>1015</v>
      </c>
      <c r="Q251" s="110">
        <v>3</v>
      </c>
      <c r="AG251" s="113" t="s">
        <v>1016</v>
      </c>
      <c r="AH251" s="114" t="s">
        <v>1017</v>
      </c>
    </row>
    <row r="252" spans="15:34" ht="12.75" hidden="1">
      <c r="O252" s="108">
        <v>260</v>
      </c>
      <c r="P252" s="109" t="s">
        <v>1018</v>
      </c>
      <c r="Q252" s="110">
        <v>5</v>
      </c>
      <c r="AG252" s="113" t="s">
        <v>1019</v>
      </c>
      <c r="AH252" s="114" t="s">
        <v>1020</v>
      </c>
    </row>
    <row r="253" spans="15:34" ht="12.75" hidden="1">
      <c r="O253" s="108">
        <v>261</v>
      </c>
      <c r="P253" s="109" t="s">
        <v>1021</v>
      </c>
      <c r="Q253" s="110">
        <v>8</v>
      </c>
      <c r="AG253" s="113" t="s">
        <v>1022</v>
      </c>
      <c r="AH253" s="114" t="s">
        <v>1023</v>
      </c>
    </row>
    <row r="254" spans="15:34" ht="12.75" hidden="1">
      <c r="O254" s="108">
        <v>263</v>
      </c>
      <c r="P254" s="109" t="s">
        <v>1024</v>
      </c>
      <c r="Q254" s="110">
        <v>18</v>
      </c>
      <c r="AG254" s="113" t="s">
        <v>1025</v>
      </c>
      <c r="AH254" s="114" t="s">
        <v>1026</v>
      </c>
    </row>
    <row r="255" spans="15:34" ht="12.75" hidden="1">
      <c r="O255" s="108">
        <v>264</v>
      </c>
      <c r="P255" s="109" t="s">
        <v>1027</v>
      </c>
      <c r="Q255" s="110">
        <v>19</v>
      </c>
      <c r="AG255" s="113" t="s">
        <v>1028</v>
      </c>
      <c r="AH255" s="114" t="s">
        <v>1029</v>
      </c>
    </row>
    <row r="256" spans="15:34" ht="12.75" hidden="1">
      <c r="O256" s="108">
        <v>265</v>
      </c>
      <c r="P256" s="109" t="s">
        <v>1030</v>
      </c>
      <c r="Q256" s="110">
        <v>2</v>
      </c>
      <c r="AG256" s="113" t="s">
        <v>1031</v>
      </c>
      <c r="AH256" s="114" t="s">
        <v>1032</v>
      </c>
    </row>
    <row r="257" spans="15:34" ht="12.75" hidden="1">
      <c r="O257" s="108">
        <v>266</v>
      </c>
      <c r="P257" s="109" t="s">
        <v>1033</v>
      </c>
      <c r="Q257" s="110">
        <v>10</v>
      </c>
      <c r="AG257" s="113" t="s">
        <v>1034</v>
      </c>
      <c r="AH257" s="114" t="s">
        <v>1035</v>
      </c>
    </row>
    <row r="258" spans="15:34" ht="12.75" hidden="1">
      <c r="O258" s="108">
        <v>267</v>
      </c>
      <c r="P258" s="109" t="s">
        <v>1036</v>
      </c>
      <c r="Q258" s="110">
        <v>17</v>
      </c>
      <c r="AG258" s="113" t="s">
        <v>1037</v>
      </c>
      <c r="AH258" s="114" t="s">
        <v>1038</v>
      </c>
    </row>
    <row r="259" spans="15:34" ht="12.75" hidden="1">
      <c r="O259" s="108">
        <v>268</v>
      </c>
      <c r="P259" s="109" t="s">
        <v>1039</v>
      </c>
      <c r="Q259" s="110">
        <v>19</v>
      </c>
      <c r="AG259" s="113" t="s">
        <v>1040</v>
      </c>
      <c r="AH259" s="114" t="s">
        <v>1041</v>
      </c>
    </row>
    <row r="260" spans="15:34" ht="12.75" hidden="1">
      <c r="O260" s="108">
        <v>270</v>
      </c>
      <c r="P260" s="109" t="s">
        <v>1042</v>
      </c>
      <c r="Q260" s="110">
        <v>6</v>
      </c>
      <c r="AG260" s="113" t="s">
        <v>1043</v>
      </c>
      <c r="AH260" s="114" t="s">
        <v>1044</v>
      </c>
    </row>
    <row r="261" spans="15:34" ht="12.75" hidden="1">
      <c r="O261" s="108">
        <v>271</v>
      </c>
      <c r="P261" s="109" t="s">
        <v>1045</v>
      </c>
      <c r="Q261" s="110">
        <v>14</v>
      </c>
      <c r="AG261" s="113" t="s">
        <v>1046</v>
      </c>
      <c r="AH261" s="114" t="s">
        <v>1047</v>
      </c>
    </row>
    <row r="262" spans="15:34" ht="12.75" hidden="1">
      <c r="O262" s="108">
        <v>273</v>
      </c>
      <c r="P262" s="109" t="s">
        <v>1048</v>
      </c>
      <c r="Q262" s="110">
        <v>8</v>
      </c>
      <c r="AG262" s="113" t="s">
        <v>1049</v>
      </c>
      <c r="AH262" s="114" t="s">
        <v>1050</v>
      </c>
    </row>
    <row r="263" spans="15:34" ht="12.75" hidden="1">
      <c r="O263" s="108">
        <v>274</v>
      </c>
      <c r="P263" s="109" t="s">
        <v>1051</v>
      </c>
      <c r="Q263" s="110">
        <v>18</v>
      </c>
      <c r="AG263" s="113" t="s">
        <v>1052</v>
      </c>
      <c r="AH263" s="114" t="s">
        <v>1053</v>
      </c>
    </row>
    <row r="264" spans="15:34" ht="12.75" hidden="1">
      <c r="O264" s="108">
        <v>275</v>
      </c>
      <c r="P264" s="109" t="s">
        <v>1054</v>
      </c>
      <c r="Q264" s="110">
        <v>8</v>
      </c>
      <c r="AG264" s="113" t="s">
        <v>1055</v>
      </c>
      <c r="AH264" s="114" t="s">
        <v>1056</v>
      </c>
    </row>
    <row r="265" spans="15:34" ht="12.75" hidden="1">
      <c r="O265" s="108">
        <v>276</v>
      </c>
      <c r="P265" s="109" t="s">
        <v>1057</v>
      </c>
      <c r="Q265" s="110">
        <v>20</v>
      </c>
      <c r="AG265" s="113" t="s">
        <v>1058</v>
      </c>
      <c r="AH265" s="114" t="s">
        <v>1059</v>
      </c>
    </row>
    <row r="266" spans="15:34" ht="12.75" hidden="1">
      <c r="O266" s="108">
        <v>278</v>
      </c>
      <c r="P266" s="109" t="s">
        <v>1060</v>
      </c>
      <c r="Q266" s="110">
        <v>14</v>
      </c>
      <c r="AG266" s="113" t="s">
        <v>1061</v>
      </c>
      <c r="AH266" s="114" t="s">
        <v>1062</v>
      </c>
    </row>
    <row r="267" spans="15:34" ht="12.75" hidden="1">
      <c r="O267" s="108">
        <v>279</v>
      </c>
      <c r="P267" s="109" t="s">
        <v>1063</v>
      </c>
      <c r="Q267" s="110">
        <v>20</v>
      </c>
      <c r="AG267" s="113" t="s">
        <v>1064</v>
      </c>
      <c r="AH267" s="114" t="s">
        <v>1065</v>
      </c>
    </row>
    <row r="268" spans="15:34" ht="12.75" hidden="1">
      <c r="O268" s="108">
        <v>280</v>
      </c>
      <c r="P268" s="109" t="s">
        <v>1066</v>
      </c>
      <c r="Q268" s="110">
        <v>17</v>
      </c>
      <c r="AG268" s="113" t="s">
        <v>1067</v>
      </c>
      <c r="AH268" s="114" t="s">
        <v>1068</v>
      </c>
    </row>
    <row r="269" spans="15:34" ht="12.75" hidden="1">
      <c r="O269" s="108">
        <v>281</v>
      </c>
      <c r="P269" s="109" t="s">
        <v>1069</v>
      </c>
      <c r="Q269" s="110">
        <v>4</v>
      </c>
      <c r="AG269" s="113" t="s">
        <v>1070</v>
      </c>
      <c r="AH269" s="114" t="s">
        <v>1071</v>
      </c>
    </row>
    <row r="270" spans="15:34" ht="12.75" hidden="1">
      <c r="O270" s="108">
        <v>282</v>
      </c>
      <c r="P270" s="109" t="s">
        <v>1072</v>
      </c>
      <c r="Q270" s="110">
        <v>13</v>
      </c>
      <c r="AG270" s="113" t="s">
        <v>1073</v>
      </c>
      <c r="AH270" s="114" t="s">
        <v>1074</v>
      </c>
    </row>
    <row r="271" spans="15:34" ht="12.75" hidden="1">
      <c r="O271" s="108">
        <v>283</v>
      </c>
      <c r="P271" s="109" t="s">
        <v>1075</v>
      </c>
      <c r="Q271" s="110">
        <v>10</v>
      </c>
      <c r="AG271" s="113" t="s">
        <v>1076</v>
      </c>
      <c r="AH271" s="114" t="s">
        <v>1077</v>
      </c>
    </row>
    <row r="272" spans="15:34" ht="12.75" hidden="1">
      <c r="O272" s="108">
        <v>284</v>
      </c>
      <c r="P272" s="109" t="s">
        <v>1078</v>
      </c>
      <c r="Q272" s="110">
        <v>12</v>
      </c>
      <c r="AG272" s="113" t="s">
        <v>1079</v>
      </c>
      <c r="AH272" s="114" t="s">
        <v>1080</v>
      </c>
    </row>
    <row r="273" spans="15:34" ht="12.75" hidden="1">
      <c r="O273" s="108">
        <v>285</v>
      </c>
      <c r="P273" s="109" t="s">
        <v>1081</v>
      </c>
      <c r="Q273" s="110">
        <v>12</v>
      </c>
      <c r="AG273" s="113" t="s">
        <v>1082</v>
      </c>
      <c r="AH273" s="114" t="s">
        <v>1083</v>
      </c>
    </row>
    <row r="274" spans="15:34" ht="12.75" hidden="1">
      <c r="O274" s="108">
        <v>287</v>
      </c>
      <c r="P274" s="109" t="s">
        <v>1084</v>
      </c>
      <c r="Q274" s="110">
        <v>7</v>
      </c>
      <c r="AG274" s="113" t="s">
        <v>1085</v>
      </c>
      <c r="AH274" s="114" t="s">
        <v>1086</v>
      </c>
    </row>
    <row r="275" spans="15:34" ht="12.75" hidden="1">
      <c r="O275" s="108">
        <v>288</v>
      </c>
      <c r="P275" s="109" t="s">
        <v>1087</v>
      </c>
      <c r="Q275" s="110">
        <v>9</v>
      </c>
      <c r="AG275" s="113" t="s">
        <v>1088</v>
      </c>
      <c r="AH275" s="114" t="s">
        <v>1089</v>
      </c>
    </row>
    <row r="276" spans="15:34" ht="12.75" hidden="1">
      <c r="O276" s="108">
        <v>289</v>
      </c>
      <c r="P276" s="109" t="s">
        <v>1090</v>
      </c>
      <c r="Q276" s="110">
        <v>5</v>
      </c>
      <c r="AG276" s="113" t="s">
        <v>1091</v>
      </c>
      <c r="AH276" s="114" t="s">
        <v>1092</v>
      </c>
    </row>
    <row r="277" spans="15:34" ht="12.75" hidden="1">
      <c r="O277" s="108">
        <v>290</v>
      </c>
      <c r="P277" s="109" t="s">
        <v>1093</v>
      </c>
      <c r="Q277" s="110">
        <v>8</v>
      </c>
      <c r="AG277" s="113" t="s">
        <v>1094</v>
      </c>
      <c r="AH277" s="114" t="s">
        <v>1095</v>
      </c>
    </row>
    <row r="278" spans="15:34" ht="12.75" hidden="1">
      <c r="O278" s="108">
        <v>291</v>
      </c>
      <c r="P278" s="109" t="s">
        <v>1096</v>
      </c>
      <c r="Q278" s="110">
        <v>18</v>
      </c>
      <c r="AG278" s="113" t="s">
        <v>1097</v>
      </c>
      <c r="AH278" s="114" t="s">
        <v>1098</v>
      </c>
    </row>
    <row r="279" spans="15:34" ht="12.75" hidden="1">
      <c r="O279" s="108">
        <v>292</v>
      </c>
      <c r="P279" s="109" t="s">
        <v>1099</v>
      </c>
      <c r="Q279" s="110">
        <v>6</v>
      </c>
      <c r="AG279" s="113" t="s">
        <v>1100</v>
      </c>
      <c r="AH279" s="114" t="s">
        <v>1101</v>
      </c>
    </row>
    <row r="280" spans="15:34" ht="12.75" hidden="1">
      <c r="O280" s="108">
        <v>293</v>
      </c>
      <c r="P280" s="109" t="s">
        <v>1102</v>
      </c>
      <c r="Q280" s="110">
        <v>3</v>
      </c>
      <c r="AG280" s="113" t="s">
        <v>1103</v>
      </c>
      <c r="AH280" s="114" t="s">
        <v>1104</v>
      </c>
    </row>
    <row r="281" spans="15:34" ht="12.75" hidden="1">
      <c r="O281" s="108">
        <v>294</v>
      </c>
      <c r="P281" s="109" t="s">
        <v>1105</v>
      </c>
      <c r="Q281" s="110">
        <v>16</v>
      </c>
      <c r="AG281" s="113" t="s">
        <v>1106</v>
      </c>
      <c r="AH281" s="114" t="s">
        <v>1107</v>
      </c>
    </row>
    <row r="282" spans="15:34" ht="12.75" hidden="1">
      <c r="O282" s="108">
        <v>295</v>
      </c>
      <c r="P282" s="109" t="s">
        <v>1108</v>
      </c>
      <c r="Q282" s="110">
        <v>16</v>
      </c>
      <c r="AG282" s="113" t="s">
        <v>1109</v>
      </c>
      <c r="AH282" s="114" t="s">
        <v>1110</v>
      </c>
    </row>
    <row r="283" spans="15:34" ht="12.75" hidden="1">
      <c r="O283" s="108">
        <v>296</v>
      </c>
      <c r="P283" s="109" t="s">
        <v>1111</v>
      </c>
      <c r="Q283" s="110">
        <v>13</v>
      </c>
      <c r="AG283" s="113" t="s">
        <v>1112</v>
      </c>
      <c r="AH283" s="114" t="s">
        <v>1113</v>
      </c>
    </row>
    <row r="284" spans="15:34" ht="12.75" hidden="1">
      <c r="O284" s="108">
        <v>297</v>
      </c>
      <c r="P284" s="109" t="s">
        <v>1114</v>
      </c>
      <c r="Q284" s="110">
        <v>4</v>
      </c>
      <c r="AG284" s="113" t="s">
        <v>1115</v>
      </c>
      <c r="AH284" s="114" t="s">
        <v>1116</v>
      </c>
    </row>
    <row r="285" spans="15:34" ht="12.75" hidden="1">
      <c r="O285" s="108">
        <v>298</v>
      </c>
      <c r="P285" s="109" t="s">
        <v>1117</v>
      </c>
      <c r="Q285" s="110">
        <v>15</v>
      </c>
      <c r="AG285" s="113" t="s">
        <v>1118</v>
      </c>
      <c r="AH285" s="114" t="s">
        <v>1119</v>
      </c>
    </row>
    <row r="286" spans="15:34" ht="12.75" hidden="1">
      <c r="O286" s="108">
        <v>299</v>
      </c>
      <c r="P286" s="109" t="s">
        <v>1120</v>
      </c>
      <c r="Q286" s="110">
        <v>12</v>
      </c>
      <c r="AG286" s="113" t="s">
        <v>1121</v>
      </c>
      <c r="AH286" s="114" t="s">
        <v>1122</v>
      </c>
    </row>
    <row r="287" spans="15:34" ht="12.75" hidden="1">
      <c r="O287" s="108">
        <v>300</v>
      </c>
      <c r="P287" s="109" t="s">
        <v>1123</v>
      </c>
      <c r="Q287" s="110">
        <v>17</v>
      </c>
      <c r="AG287" s="113" t="s">
        <v>1124</v>
      </c>
      <c r="AH287" s="114" t="s">
        <v>1125</v>
      </c>
    </row>
    <row r="288" spans="15:34" ht="12.75" hidden="1">
      <c r="O288" s="108">
        <v>301</v>
      </c>
      <c r="P288" s="109" t="s">
        <v>1126</v>
      </c>
      <c r="Q288" s="110">
        <v>8</v>
      </c>
      <c r="AG288" s="113" t="s">
        <v>1127</v>
      </c>
      <c r="AH288" s="114" t="s">
        <v>1128</v>
      </c>
    </row>
    <row r="289" spans="15:34" ht="12.75" hidden="1">
      <c r="O289" s="108">
        <v>302</v>
      </c>
      <c r="P289" s="109" t="s">
        <v>1129</v>
      </c>
      <c r="Q289" s="110">
        <v>8</v>
      </c>
      <c r="AG289" s="113" t="s">
        <v>1130</v>
      </c>
      <c r="AH289" s="114" t="s">
        <v>1131</v>
      </c>
    </row>
    <row r="290" spans="15:34" ht="12.75" hidden="1">
      <c r="O290" s="108">
        <v>303</v>
      </c>
      <c r="P290" s="109" t="s">
        <v>1132</v>
      </c>
      <c r="Q290" s="110">
        <v>12</v>
      </c>
      <c r="AG290" s="113" t="s">
        <v>1133</v>
      </c>
      <c r="AH290" s="114" t="s">
        <v>1134</v>
      </c>
    </row>
    <row r="291" spans="15:34" ht="12.75" hidden="1">
      <c r="O291" s="108">
        <v>304</v>
      </c>
      <c r="P291" s="109" t="s">
        <v>1135</v>
      </c>
      <c r="Q291" s="110">
        <v>18</v>
      </c>
      <c r="AG291" s="113" t="s">
        <v>1136</v>
      </c>
      <c r="AH291" s="114" t="s">
        <v>1137</v>
      </c>
    </row>
    <row r="292" spans="15:34" ht="12.75" hidden="1">
      <c r="O292" s="108">
        <v>306</v>
      </c>
      <c r="P292" s="109" t="s">
        <v>1138</v>
      </c>
      <c r="Q292" s="110">
        <v>19</v>
      </c>
      <c r="AG292" s="113" t="s">
        <v>1139</v>
      </c>
      <c r="AH292" s="114" t="s">
        <v>1140</v>
      </c>
    </row>
    <row r="293" spans="15:34" ht="12.75" hidden="1">
      <c r="O293" s="108">
        <v>307</v>
      </c>
      <c r="P293" s="109" t="s">
        <v>1141</v>
      </c>
      <c r="Q293" s="110">
        <v>10</v>
      </c>
      <c r="AG293" s="113" t="s">
        <v>1142</v>
      </c>
      <c r="AH293" s="114" t="s">
        <v>1143</v>
      </c>
    </row>
    <row r="294" spans="15:34" ht="12.75" hidden="1">
      <c r="O294" s="108">
        <v>308</v>
      </c>
      <c r="P294" s="109" t="s">
        <v>1144</v>
      </c>
      <c r="Q294" s="110">
        <v>19</v>
      </c>
      <c r="AG294" s="113" t="s">
        <v>1145</v>
      </c>
      <c r="AH294" s="114" t="s">
        <v>1146</v>
      </c>
    </row>
    <row r="295" spans="15:34" ht="12.75" hidden="1">
      <c r="O295" s="108">
        <v>309</v>
      </c>
      <c r="P295" s="109" t="s">
        <v>1147</v>
      </c>
      <c r="Q295" s="110">
        <v>12</v>
      </c>
      <c r="AG295" s="113" t="s">
        <v>1148</v>
      </c>
      <c r="AH295" s="114" t="s">
        <v>1149</v>
      </c>
    </row>
    <row r="296" spans="15:34" ht="12.75" hidden="1">
      <c r="O296" s="108">
        <v>310</v>
      </c>
      <c r="P296" s="109" t="s">
        <v>1150</v>
      </c>
      <c r="Q296" s="110">
        <v>15</v>
      </c>
      <c r="AG296" s="113" t="s">
        <v>1151</v>
      </c>
      <c r="AH296" s="114" t="s">
        <v>1152</v>
      </c>
    </row>
    <row r="297" spans="15:34" ht="12.75" hidden="1">
      <c r="O297" s="108">
        <v>311</v>
      </c>
      <c r="P297" s="109" t="s">
        <v>1153</v>
      </c>
      <c r="Q297" s="110">
        <v>2</v>
      </c>
      <c r="AG297" s="113" t="s">
        <v>1154</v>
      </c>
      <c r="AH297" s="114" t="s">
        <v>1155</v>
      </c>
    </row>
    <row r="298" spans="15:34" ht="12.75" hidden="1">
      <c r="O298" s="108">
        <v>312</v>
      </c>
      <c r="P298" s="109" t="s">
        <v>1156</v>
      </c>
      <c r="Q298" s="110">
        <v>14</v>
      </c>
      <c r="AG298" s="113" t="s">
        <v>1157</v>
      </c>
      <c r="AH298" s="114" t="s">
        <v>1158</v>
      </c>
    </row>
    <row r="299" spans="15:34" ht="12.75" hidden="1">
      <c r="O299" s="108">
        <v>313</v>
      </c>
      <c r="P299" s="109" t="s">
        <v>1159</v>
      </c>
      <c r="Q299" s="110">
        <v>9</v>
      </c>
      <c r="AG299" s="113" t="s">
        <v>1160</v>
      </c>
      <c r="AH299" s="114" t="s">
        <v>1161</v>
      </c>
    </row>
    <row r="300" spans="15:34" ht="12.75" hidden="1">
      <c r="O300" s="108">
        <v>314</v>
      </c>
      <c r="P300" s="109" t="s">
        <v>1162</v>
      </c>
      <c r="Q300" s="110">
        <v>17</v>
      </c>
      <c r="AG300" s="113" t="s">
        <v>1163</v>
      </c>
      <c r="AH300" s="114" t="s">
        <v>1164</v>
      </c>
    </row>
    <row r="301" spans="15:34" ht="12.75" hidden="1">
      <c r="O301" s="108">
        <v>315</v>
      </c>
      <c r="P301" s="109" t="s">
        <v>1165</v>
      </c>
      <c r="Q301" s="110">
        <v>4</v>
      </c>
      <c r="AG301" s="113" t="s">
        <v>1166</v>
      </c>
      <c r="AH301" s="114" t="s">
        <v>1167</v>
      </c>
    </row>
    <row r="302" spans="15:34" ht="12.75" hidden="1">
      <c r="O302" s="108">
        <v>316</v>
      </c>
      <c r="P302" s="109" t="s">
        <v>1168</v>
      </c>
      <c r="Q302" s="110">
        <v>13</v>
      </c>
      <c r="AG302" s="113" t="s">
        <v>1169</v>
      </c>
      <c r="AH302" s="114" t="s">
        <v>1170</v>
      </c>
    </row>
    <row r="303" spans="15:34" ht="12.75" hidden="1">
      <c r="O303" s="108">
        <v>317</v>
      </c>
      <c r="P303" s="109" t="s">
        <v>1171</v>
      </c>
      <c r="Q303" s="110">
        <v>13</v>
      </c>
      <c r="AG303" s="113" t="s">
        <v>1172</v>
      </c>
      <c r="AH303" s="114" t="s">
        <v>1173</v>
      </c>
    </row>
    <row r="304" spans="15:34" ht="12.75" hidden="1">
      <c r="O304" s="108">
        <v>318</v>
      </c>
      <c r="P304" s="109" t="s">
        <v>1174</v>
      </c>
      <c r="Q304" s="110">
        <v>11</v>
      </c>
      <c r="AG304" s="113" t="s">
        <v>1175</v>
      </c>
      <c r="AH304" s="114" t="s">
        <v>1176</v>
      </c>
    </row>
    <row r="305" spans="15:34" ht="12.75" hidden="1">
      <c r="O305" s="108">
        <v>320</v>
      </c>
      <c r="P305" s="109" t="s">
        <v>1177</v>
      </c>
      <c r="Q305" s="110">
        <v>13</v>
      </c>
      <c r="AG305" s="113" t="s">
        <v>1178</v>
      </c>
      <c r="AH305" s="114" t="s">
        <v>1179</v>
      </c>
    </row>
    <row r="306" spans="15:34" ht="12.75" hidden="1">
      <c r="O306" s="108">
        <v>321</v>
      </c>
      <c r="P306" s="109" t="s">
        <v>1180</v>
      </c>
      <c r="Q306" s="110">
        <v>18</v>
      </c>
      <c r="AG306" s="113" t="s">
        <v>1181</v>
      </c>
      <c r="AH306" s="114" t="s">
        <v>1182</v>
      </c>
    </row>
    <row r="307" spans="15:34" ht="12.75" hidden="1">
      <c r="O307" s="108">
        <v>323</v>
      </c>
      <c r="P307" s="109" t="s">
        <v>1183</v>
      </c>
      <c r="Q307" s="110">
        <v>9</v>
      </c>
      <c r="AG307" s="113" t="s">
        <v>1184</v>
      </c>
      <c r="AH307" s="114" t="s">
        <v>1185</v>
      </c>
    </row>
    <row r="308" spans="15:34" ht="12.75" hidden="1">
      <c r="O308" s="108">
        <v>324</v>
      </c>
      <c r="P308" s="109" t="s">
        <v>1186</v>
      </c>
      <c r="Q308" s="110">
        <v>6</v>
      </c>
      <c r="AG308" s="113" t="s">
        <v>1187</v>
      </c>
      <c r="AH308" s="114" t="s">
        <v>1188</v>
      </c>
    </row>
    <row r="309" spans="15:34" ht="12.75" hidden="1">
      <c r="O309" s="108">
        <v>325</v>
      </c>
      <c r="P309" s="109" t="s">
        <v>1189</v>
      </c>
      <c r="Q309" s="110">
        <v>14</v>
      </c>
      <c r="AG309" s="113" t="s">
        <v>1190</v>
      </c>
      <c r="AH309" s="114" t="s">
        <v>1191</v>
      </c>
    </row>
    <row r="310" spans="15:34" ht="12.75" hidden="1">
      <c r="O310" s="108">
        <v>326</v>
      </c>
      <c r="P310" s="109" t="s">
        <v>1192</v>
      </c>
      <c r="Q310" s="110">
        <v>5</v>
      </c>
      <c r="AG310" s="113" t="s">
        <v>1193</v>
      </c>
      <c r="AH310" s="114" t="s">
        <v>1194</v>
      </c>
    </row>
    <row r="311" spans="15:34" ht="12.75" hidden="1">
      <c r="O311" s="108">
        <v>327</v>
      </c>
      <c r="P311" s="109" t="s">
        <v>1195</v>
      </c>
      <c r="Q311" s="110">
        <v>14</v>
      </c>
      <c r="AG311" s="113" t="s">
        <v>1196</v>
      </c>
      <c r="AH311" s="114" t="s">
        <v>1197</v>
      </c>
    </row>
    <row r="312" spans="15:34" ht="12.75" hidden="1">
      <c r="O312" s="108">
        <v>328</v>
      </c>
      <c r="P312" s="109" t="s">
        <v>1198</v>
      </c>
      <c r="Q312" s="110">
        <v>3</v>
      </c>
      <c r="AG312" s="113" t="s">
        <v>1199</v>
      </c>
      <c r="AH312" s="114" t="s">
        <v>1200</v>
      </c>
    </row>
    <row r="313" spans="15:34" ht="12.75" hidden="1">
      <c r="O313" s="108">
        <v>329</v>
      </c>
      <c r="P313" s="109" t="s">
        <v>1201</v>
      </c>
      <c r="Q313" s="110">
        <v>2</v>
      </c>
      <c r="AG313" s="113" t="s">
        <v>1202</v>
      </c>
      <c r="AH313" s="114" t="s">
        <v>1203</v>
      </c>
    </row>
    <row r="314" spans="15:34" ht="12.75" hidden="1">
      <c r="O314" s="108">
        <v>330</v>
      </c>
      <c r="P314" s="109" t="s">
        <v>1204</v>
      </c>
      <c r="Q314" s="110">
        <v>18</v>
      </c>
      <c r="AG314" s="113" t="s">
        <v>1205</v>
      </c>
      <c r="AH314" s="114" t="s">
        <v>1206</v>
      </c>
    </row>
    <row r="315" spans="15:34" ht="12.75" hidden="1">
      <c r="O315" s="108">
        <v>331</v>
      </c>
      <c r="P315" s="109" t="s">
        <v>1207</v>
      </c>
      <c r="Q315" s="110">
        <v>1</v>
      </c>
      <c r="AG315" s="113" t="s">
        <v>1208</v>
      </c>
      <c r="AH315" s="114" t="s">
        <v>1209</v>
      </c>
    </row>
    <row r="316" spans="15:34" ht="12.75" hidden="1">
      <c r="O316" s="108">
        <v>332</v>
      </c>
      <c r="P316" s="109" t="s">
        <v>1210</v>
      </c>
      <c r="Q316" s="110">
        <v>10</v>
      </c>
      <c r="AG316" s="113" t="s">
        <v>1211</v>
      </c>
      <c r="AH316" s="114" t="s">
        <v>1212</v>
      </c>
    </row>
    <row r="317" spans="15:34" ht="12.75" hidden="1">
      <c r="O317" s="108">
        <v>333</v>
      </c>
      <c r="P317" s="109" t="s">
        <v>1213</v>
      </c>
      <c r="Q317" s="110">
        <v>4</v>
      </c>
      <c r="AG317" s="113" t="s">
        <v>1214</v>
      </c>
      <c r="AH317" s="114" t="s">
        <v>1215</v>
      </c>
    </row>
    <row r="318" spans="15:34" ht="12.75" hidden="1">
      <c r="O318" s="108">
        <v>334</v>
      </c>
      <c r="P318" s="109" t="s">
        <v>1216</v>
      </c>
      <c r="Q318" s="110">
        <v>11</v>
      </c>
      <c r="AG318" s="113" t="s">
        <v>1217</v>
      </c>
      <c r="AH318" s="114" t="s">
        <v>1218</v>
      </c>
    </row>
    <row r="319" spans="15:34" ht="12.75" hidden="1">
      <c r="O319" s="108">
        <v>335</v>
      </c>
      <c r="P319" s="109" t="s">
        <v>1219</v>
      </c>
      <c r="Q319" s="110">
        <v>19</v>
      </c>
      <c r="AG319" s="113" t="s">
        <v>1220</v>
      </c>
      <c r="AH319" s="114" t="s">
        <v>1221</v>
      </c>
    </row>
    <row r="320" spans="15:34" ht="12.75" hidden="1">
      <c r="O320" s="108">
        <v>337</v>
      </c>
      <c r="P320" s="109" t="s">
        <v>1222</v>
      </c>
      <c r="Q320" s="110">
        <v>17</v>
      </c>
      <c r="AG320" s="113" t="s">
        <v>1223</v>
      </c>
      <c r="AH320" s="114" t="s">
        <v>1224</v>
      </c>
    </row>
    <row r="321" spans="15:34" ht="12.75" hidden="1">
      <c r="O321" s="108">
        <v>338</v>
      </c>
      <c r="P321" s="109" t="s">
        <v>1225</v>
      </c>
      <c r="Q321" s="110">
        <v>12</v>
      </c>
      <c r="AG321" s="113" t="s">
        <v>1226</v>
      </c>
      <c r="AH321" s="114" t="s">
        <v>1227</v>
      </c>
    </row>
    <row r="322" spans="15:34" ht="12.75" hidden="1">
      <c r="O322" s="108">
        <v>339</v>
      </c>
      <c r="P322" s="109" t="s">
        <v>1228</v>
      </c>
      <c r="Q322" s="110">
        <v>17</v>
      </c>
      <c r="AG322" s="113" t="s">
        <v>1229</v>
      </c>
      <c r="AH322" s="114" t="s">
        <v>1230</v>
      </c>
    </row>
    <row r="323" spans="15:34" ht="12.75" hidden="1">
      <c r="O323" s="108">
        <v>340</v>
      </c>
      <c r="P323" s="109" t="s">
        <v>1231</v>
      </c>
      <c r="Q323" s="110">
        <v>14</v>
      </c>
      <c r="AG323" s="113" t="s">
        <v>1232</v>
      </c>
      <c r="AH323" s="114" t="s">
        <v>1233</v>
      </c>
    </row>
    <row r="324" spans="15:34" ht="12.75" hidden="1">
      <c r="O324" s="108">
        <v>341</v>
      </c>
      <c r="P324" s="109" t="s">
        <v>1234</v>
      </c>
      <c r="Q324" s="110">
        <v>17</v>
      </c>
      <c r="AG324" s="113" t="s">
        <v>1235</v>
      </c>
      <c r="AH324" s="114" t="s">
        <v>1236</v>
      </c>
    </row>
    <row r="325" spans="15:34" ht="12.75" hidden="1">
      <c r="O325" s="108">
        <v>342</v>
      </c>
      <c r="P325" s="109" t="s">
        <v>1237</v>
      </c>
      <c r="Q325" s="110">
        <v>20</v>
      </c>
      <c r="AG325" s="113" t="s">
        <v>1238</v>
      </c>
      <c r="AH325" s="114" t="s">
        <v>1239</v>
      </c>
    </row>
    <row r="326" spans="15:34" ht="12.75" hidden="1">
      <c r="O326" s="108">
        <v>343</v>
      </c>
      <c r="P326" s="109" t="s">
        <v>1240</v>
      </c>
      <c r="Q326" s="110">
        <v>19</v>
      </c>
      <c r="AG326" s="113" t="s">
        <v>1241</v>
      </c>
      <c r="AH326" s="114" t="s">
        <v>1242</v>
      </c>
    </row>
    <row r="327" spans="15:34" ht="12.75" hidden="1">
      <c r="O327" s="108">
        <v>344</v>
      </c>
      <c r="P327" s="109" t="s">
        <v>1243</v>
      </c>
      <c r="Q327" s="110">
        <v>13</v>
      </c>
      <c r="AG327" s="113" t="s">
        <v>1244</v>
      </c>
      <c r="AH327" s="114" t="s">
        <v>1245</v>
      </c>
    </row>
    <row r="328" spans="15:34" ht="12.75" hidden="1">
      <c r="O328" s="108">
        <v>345</v>
      </c>
      <c r="P328" s="109" t="s">
        <v>1246</v>
      </c>
      <c r="Q328" s="110">
        <v>13</v>
      </c>
      <c r="AG328" s="113" t="s">
        <v>1247</v>
      </c>
      <c r="AH328" s="114" t="s">
        <v>1248</v>
      </c>
    </row>
    <row r="329" spans="15:34" ht="12.75" hidden="1">
      <c r="O329" s="108">
        <v>346</v>
      </c>
      <c r="P329" s="109" t="s">
        <v>1249</v>
      </c>
      <c r="Q329" s="110">
        <v>14</v>
      </c>
      <c r="AG329" s="113" t="s">
        <v>1250</v>
      </c>
      <c r="AH329" s="114" t="s">
        <v>1251</v>
      </c>
    </row>
    <row r="330" spans="15:34" ht="12.75" hidden="1">
      <c r="O330" s="108">
        <v>347</v>
      </c>
      <c r="P330" s="109" t="s">
        <v>1252</v>
      </c>
      <c r="Q330" s="110">
        <v>3</v>
      </c>
      <c r="AG330" s="113" t="s">
        <v>1253</v>
      </c>
      <c r="AH330" s="114" t="s">
        <v>1254</v>
      </c>
    </row>
    <row r="331" spans="15:34" ht="12.75" hidden="1">
      <c r="O331" s="108">
        <v>348</v>
      </c>
      <c r="P331" s="109" t="s">
        <v>1255</v>
      </c>
      <c r="Q331" s="110">
        <v>18</v>
      </c>
      <c r="AG331" s="113" t="s">
        <v>1256</v>
      </c>
      <c r="AH331" s="114" t="s">
        <v>1257</v>
      </c>
    </row>
    <row r="332" spans="15:34" ht="12.75" hidden="1">
      <c r="O332" s="108">
        <v>349</v>
      </c>
      <c r="P332" s="109" t="s">
        <v>1258</v>
      </c>
      <c r="Q332" s="110">
        <v>13</v>
      </c>
      <c r="AG332" s="113" t="s">
        <v>1259</v>
      </c>
      <c r="AH332" s="114" t="s">
        <v>1260</v>
      </c>
    </row>
    <row r="333" spans="15:34" ht="12.75" hidden="1">
      <c r="O333" s="108">
        <v>350</v>
      </c>
      <c r="P333" s="109" t="s">
        <v>1261</v>
      </c>
      <c r="Q333" s="110">
        <v>17</v>
      </c>
      <c r="AG333" s="113" t="s">
        <v>1262</v>
      </c>
      <c r="AH333" s="114" t="s">
        <v>1263</v>
      </c>
    </row>
    <row r="334" spans="15:34" ht="12.75" hidden="1">
      <c r="O334" s="108">
        <v>351</v>
      </c>
      <c r="P334" s="109" t="s">
        <v>1264</v>
      </c>
      <c r="Q334" s="110">
        <v>11</v>
      </c>
      <c r="AG334" s="113" t="s">
        <v>1265</v>
      </c>
      <c r="AH334" s="114" t="s">
        <v>1266</v>
      </c>
    </row>
    <row r="335" spans="15:34" ht="12.75" hidden="1">
      <c r="O335" s="108">
        <v>352</v>
      </c>
      <c r="P335" s="109" t="s">
        <v>1267</v>
      </c>
      <c r="Q335" s="110">
        <v>2</v>
      </c>
      <c r="AG335" s="113" t="s">
        <v>1268</v>
      </c>
      <c r="AH335" s="114" t="s">
        <v>1269</v>
      </c>
    </row>
    <row r="336" spans="15:34" ht="12.75" hidden="1">
      <c r="O336" s="108">
        <v>354</v>
      </c>
      <c r="P336" s="109" t="s">
        <v>1270</v>
      </c>
      <c r="Q336" s="110">
        <v>13</v>
      </c>
      <c r="AG336" s="113" t="s">
        <v>1271</v>
      </c>
      <c r="AH336" s="114" t="s">
        <v>1272</v>
      </c>
    </row>
    <row r="337" spans="15:34" ht="12.75" hidden="1">
      <c r="O337" s="108">
        <v>355</v>
      </c>
      <c r="P337" s="109" t="s">
        <v>1273</v>
      </c>
      <c r="Q337" s="110">
        <v>20</v>
      </c>
      <c r="AG337" s="113" t="s">
        <v>1274</v>
      </c>
      <c r="AH337" s="114" t="s">
        <v>1275</v>
      </c>
    </row>
    <row r="338" spans="15:34" ht="12.75" hidden="1">
      <c r="O338" s="108">
        <v>356</v>
      </c>
      <c r="P338" s="109" t="s">
        <v>1276</v>
      </c>
      <c r="Q338" s="110">
        <v>1</v>
      </c>
      <c r="AG338" s="113" t="s">
        <v>1277</v>
      </c>
      <c r="AH338" s="114" t="s">
        <v>1278</v>
      </c>
    </row>
    <row r="339" spans="15:34" ht="12.75" hidden="1">
      <c r="O339" s="108">
        <v>357</v>
      </c>
      <c r="P339" s="109" t="s">
        <v>1279</v>
      </c>
      <c r="Q339" s="110">
        <v>15</v>
      </c>
      <c r="AG339" s="113" t="s">
        <v>1280</v>
      </c>
      <c r="AH339" s="114" t="s">
        <v>1281</v>
      </c>
    </row>
    <row r="340" spans="15:34" ht="12.75" hidden="1">
      <c r="O340" s="108">
        <v>358</v>
      </c>
      <c r="P340" s="109" t="s">
        <v>1282</v>
      </c>
      <c r="Q340" s="110">
        <v>17</v>
      </c>
      <c r="AG340" s="113" t="s">
        <v>1283</v>
      </c>
      <c r="AH340" s="114" t="s">
        <v>1284</v>
      </c>
    </row>
    <row r="341" spans="15:34" ht="12.75" hidden="1">
      <c r="O341" s="108">
        <v>359</v>
      </c>
      <c r="P341" s="109" t="s">
        <v>1285</v>
      </c>
      <c r="Q341" s="110">
        <v>18</v>
      </c>
      <c r="AG341" s="113" t="s">
        <v>1286</v>
      </c>
      <c r="AH341" s="114" t="s">
        <v>1287</v>
      </c>
    </row>
    <row r="342" spans="15:34" ht="12.75" hidden="1">
      <c r="O342" s="108">
        <v>360</v>
      </c>
      <c r="P342" s="109" t="s">
        <v>1288</v>
      </c>
      <c r="Q342" s="110">
        <v>8</v>
      </c>
      <c r="AG342" s="113" t="s">
        <v>1289</v>
      </c>
      <c r="AH342" s="114" t="s">
        <v>1290</v>
      </c>
    </row>
    <row r="343" spans="15:34" ht="12.75" hidden="1">
      <c r="O343" s="108">
        <v>361</v>
      </c>
      <c r="P343" s="109" t="s">
        <v>1291</v>
      </c>
      <c r="Q343" s="110">
        <v>14</v>
      </c>
      <c r="AG343" s="113" t="s">
        <v>1292</v>
      </c>
      <c r="AH343" s="114" t="s">
        <v>1293</v>
      </c>
    </row>
    <row r="344" spans="15:34" ht="12.75" hidden="1">
      <c r="O344" s="108">
        <v>362</v>
      </c>
      <c r="P344" s="109" t="s">
        <v>1294</v>
      </c>
      <c r="Q344" s="110">
        <v>1</v>
      </c>
      <c r="AG344" s="113" t="s">
        <v>1295</v>
      </c>
      <c r="AH344" s="114" t="s">
        <v>1296</v>
      </c>
    </row>
    <row r="345" spans="15:34" ht="12.75" hidden="1">
      <c r="O345" s="108">
        <v>363</v>
      </c>
      <c r="P345" s="109" t="s">
        <v>1297</v>
      </c>
      <c r="Q345" s="110">
        <v>8</v>
      </c>
      <c r="AG345" s="113" t="s">
        <v>1298</v>
      </c>
      <c r="AH345" s="114" t="s">
        <v>1299</v>
      </c>
    </row>
    <row r="346" spans="15:34" ht="12.75" hidden="1">
      <c r="O346" s="108">
        <v>364</v>
      </c>
      <c r="P346" s="109" t="s">
        <v>1300</v>
      </c>
      <c r="Q346" s="110">
        <v>2</v>
      </c>
      <c r="AG346" s="113" t="s">
        <v>1301</v>
      </c>
      <c r="AH346" s="114" t="s">
        <v>1302</v>
      </c>
    </row>
    <row r="347" spans="15:34" ht="12.75" hidden="1">
      <c r="O347" s="108">
        <v>365</v>
      </c>
      <c r="P347" s="109" t="s">
        <v>1303</v>
      </c>
      <c r="Q347" s="110">
        <v>4</v>
      </c>
      <c r="AG347" s="113" t="s">
        <v>1304</v>
      </c>
      <c r="AH347" s="114" t="s">
        <v>1305</v>
      </c>
    </row>
    <row r="348" spans="15:34" ht="12.75" hidden="1">
      <c r="O348" s="108">
        <v>366</v>
      </c>
      <c r="P348" s="109" t="s">
        <v>1306</v>
      </c>
      <c r="Q348" s="110">
        <v>6</v>
      </c>
      <c r="AG348" s="113" t="s">
        <v>1307</v>
      </c>
      <c r="AH348" s="114" t="s">
        <v>1308</v>
      </c>
    </row>
    <row r="349" spans="15:34" ht="12.75" hidden="1">
      <c r="O349" s="108">
        <v>368</v>
      </c>
      <c r="P349" s="109" t="s">
        <v>1309</v>
      </c>
      <c r="Q349" s="110">
        <v>18</v>
      </c>
      <c r="AG349" s="113" t="s">
        <v>1310</v>
      </c>
      <c r="AH349" s="114" t="s">
        <v>1311</v>
      </c>
    </row>
    <row r="350" spans="15:34" ht="12.75" hidden="1">
      <c r="O350" s="108">
        <v>369</v>
      </c>
      <c r="P350" s="109" t="s">
        <v>1312</v>
      </c>
      <c r="Q350" s="110">
        <v>8</v>
      </c>
      <c r="AG350" s="113" t="s">
        <v>1313</v>
      </c>
      <c r="AH350" s="114" t="s">
        <v>1314</v>
      </c>
    </row>
    <row r="351" spans="15:34" ht="12.75" hidden="1">
      <c r="O351" s="108">
        <v>371</v>
      </c>
      <c r="P351" s="109" t="s">
        <v>1315</v>
      </c>
      <c r="Q351" s="110">
        <v>13</v>
      </c>
      <c r="AG351" s="113" t="s">
        <v>1316</v>
      </c>
      <c r="AH351" s="114" t="s">
        <v>1317</v>
      </c>
    </row>
    <row r="352" spans="15:34" ht="12.75" hidden="1">
      <c r="O352" s="108">
        <v>372</v>
      </c>
      <c r="P352" s="109" t="s">
        <v>1318</v>
      </c>
      <c r="Q352" s="110">
        <v>12</v>
      </c>
      <c r="AG352" s="113" t="s">
        <v>1319</v>
      </c>
      <c r="AH352" s="114" t="s">
        <v>1320</v>
      </c>
    </row>
    <row r="353" spans="15:34" ht="12.75" hidden="1">
      <c r="O353" s="108">
        <v>373</v>
      </c>
      <c r="P353" s="109" t="s">
        <v>1321</v>
      </c>
      <c r="Q353" s="110">
        <v>8</v>
      </c>
      <c r="AG353" s="113" t="s">
        <v>1322</v>
      </c>
      <c r="AH353" s="114" t="s">
        <v>1323</v>
      </c>
    </row>
    <row r="354" spans="15:34" ht="12.75" hidden="1">
      <c r="O354" s="108">
        <v>374</v>
      </c>
      <c r="P354" s="109" t="s">
        <v>1324</v>
      </c>
      <c r="Q354" s="110">
        <v>18</v>
      </c>
      <c r="AG354" s="113" t="s">
        <v>1325</v>
      </c>
      <c r="AH354" s="114" t="s">
        <v>1326</v>
      </c>
    </row>
    <row r="355" spans="15:34" ht="12.75" hidden="1">
      <c r="O355" s="108">
        <v>375</v>
      </c>
      <c r="P355" s="109" t="s">
        <v>1327</v>
      </c>
      <c r="Q355" s="110">
        <v>7</v>
      </c>
      <c r="AG355" s="113" t="s">
        <v>1328</v>
      </c>
      <c r="AH355" s="114" t="s">
        <v>1329</v>
      </c>
    </row>
    <row r="356" spans="15:34" ht="12.75" hidden="1">
      <c r="O356" s="108">
        <v>376</v>
      </c>
      <c r="P356" s="109" t="s">
        <v>1330</v>
      </c>
      <c r="Q356" s="110">
        <v>1</v>
      </c>
      <c r="AG356" s="113" t="s">
        <v>1331</v>
      </c>
      <c r="AH356" s="114" t="s">
        <v>1332</v>
      </c>
    </row>
    <row r="357" spans="15:34" ht="12.75" hidden="1">
      <c r="O357" s="108">
        <v>377</v>
      </c>
      <c r="P357" s="109" t="s">
        <v>1333</v>
      </c>
      <c r="Q357" s="110">
        <v>15</v>
      </c>
      <c r="AG357" s="113" t="s">
        <v>1334</v>
      </c>
      <c r="AH357" s="114" t="s">
        <v>1335</v>
      </c>
    </row>
    <row r="358" spans="15:34" ht="12.75" hidden="1">
      <c r="O358" s="108">
        <v>378</v>
      </c>
      <c r="P358" s="109" t="s">
        <v>1336</v>
      </c>
      <c r="Q358" s="110">
        <v>4</v>
      </c>
      <c r="AG358" s="113" t="s">
        <v>1337</v>
      </c>
      <c r="AH358" s="114" t="s">
        <v>1338</v>
      </c>
    </row>
    <row r="359" spans="15:34" ht="12.75" hidden="1">
      <c r="O359" s="108">
        <v>379</v>
      </c>
      <c r="P359" s="109" t="s">
        <v>1339</v>
      </c>
      <c r="Q359" s="110">
        <v>13</v>
      </c>
      <c r="AG359" s="113" t="s">
        <v>1340</v>
      </c>
      <c r="AH359" s="114" t="s">
        <v>1341</v>
      </c>
    </row>
    <row r="360" spans="15:34" ht="12.75" hidden="1">
      <c r="O360" s="108">
        <v>380</v>
      </c>
      <c r="P360" s="109" t="s">
        <v>1342</v>
      </c>
      <c r="Q360" s="110">
        <v>1</v>
      </c>
      <c r="AG360" s="113" t="s">
        <v>1343</v>
      </c>
      <c r="AH360" s="114" t="s">
        <v>1344</v>
      </c>
    </row>
    <row r="361" spans="15:34" ht="12.75" hidden="1">
      <c r="O361" s="108">
        <v>381</v>
      </c>
      <c r="P361" s="109" t="s">
        <v>1345</v>
      </c>
      <c r="Q361" s="110">
        <v>14</v>
      </c>
      <c r="AG361" s="113" t="s">
        <v>1346</v>
      </c>
      <c r="AH361" s="114" t="s">
        <v>1347</v>
      </c>
    </row>
    <row r="362" spans="15:34" ht="12.75" hidden="1">
      <c r="O362" s="108">
        <v>382</v>
      </c>
      <c r="P362" s="109" t="s">
        <v>1348</v>
      </c>
      <c r="Q362" s="110">
        <v>17</v>
      </c>
      <c r="AG362" s="113" t="s">
        <v>1349</v>
      </c>
      <c r="AH362" s="114" t="s">
        <v>1350</v>
      </c>
    </row>
    <row r="363" spans="15:34" ht="12.75" hidden="1">
      <c r="O363" s="108">
        <v>383</v>
      </c>
      <c r="P363" s="109" t="s">
        <v>1351</v>
      </c>
      <c r="Q363" s="110">
        <v>17</v>
      </c>
      <c r="AG363" s="113" t="s">
        <v>1352</v>
      </c>
      <c r="AH363" s="114" t="s">
        <v>1353</v>
      </c>
    </row>
    <row r="364" spans="15:34" ht="12.75" hidden="1">
      <c r="O364" s="108">
        <v>385</v>
      </c>
      <c r="P364" s="109" t="s">
        <v>1354</v>
      </c>
      <c r="Q364" s="110">
        <v>20</v>
      </c>
      <c r="AG364" s="113" t="s">
        <v>1355</v>
      </c>
      <c r="AH364" s="114" t="s">
        <v>1356</v>
      </c>
    </row>
    <row r="365" spans="15:34" ht="12.75" hidden="1">
      <c r="O365" s="108">
        <v>386</v>
      </c>
      <c r="P365" s="109" t="s">
        <v>1357</v>
      </c>
      <c r="Q365" s="110">
        <v>14</v>
      </c>
      <c r="AG365" s="113" t="s">
        <v>1358</v>
      </c>
      <c r="AH365" s="114" t="s">
        <v>1359</v>
      </c>
    </row>
    <row r="366" spans="15:34" ht="12.75" hidden="1">
      <c r="O366" s="108">
        <v>387</v>
      </c>
      <c r="P366" s="109" t="s">
        <v>1360</v>
      </c>
      <c r="Q366" s="110">
        <v>9</v>
      </c>
      <c r="AG366" s="113" t="s">
        <v>1361</v>
      </c>
      <c r="AH366" s="114" t="s">
        <v>1362</v>
      </c>
    </row>
    <row r="367" spans="15:34" ht="12.75" hidden="1">
      <c r="O367" s="108">
        <v>388</v>
      </c>
      <c r="P367" s="109" t="s">
        <v>1363</v>
      </c>
      <c r="Q367" s="110">
        <v>12</v>
      </c>
      <c r="AG367" s="113" t="s">
        <v>1364</v>
      </c>
      <c r="AH367" s="114" t="s">
        <v>1365</v>
      </c>
    </row>
    <row r="368" spans="15:34" ht="12.75" hidden="1">
      <c r="O368" s="108">
        <v>389</v>
      </c>
      <c r="P368" s="109" t="s">
        <v>1366</v>
      </c>
      <c r="Q368" s="110">
        <v>17</v>
      </c>
      <c r="AG368" s="113" t="s">
        <v>1367</v>
      </c>
      <c r="AH368" s="114" t="s">
        <v>1368</v>
      </c>
    </row>
    <row r="369" spans="15:34" ht="12.75" hidden="1">
      <c r="O369" s="108">
        <v>390</v>
      </c>
      <c r="P369" s="109" t="s">
        <v>1369</v>
      </c>
      <c r="Q369" s="110">
        <v>7</v>
      </c>
      <c r="AG369" s="113" t="s">
        <v>1370</v>
      </c>
      <c r="AH369" s="114" t="s">
        <v>1371</v>
      </c>
    </row>
    <row r="370" spans="15:34" ht="12.75" hidden="1">
      <c r="O370" s="108">
        <v>391</v>
      </c>
      <c r="P370" s="109" t="s">
        <v>1372</v>
      </c>
      <c r="Q370" s="110">
        <v>3</v>
      </c>
      <c r="AG370" s="113" t="s">
        <v>1373</v>
      </c>
      <c r="AH370" s="114" t="s">
        <v>1374</v>
      </c>
    </row>
    <row r="371" spans="15:34" ht="12.75" hidden="1">
      <c r="O371" s="108">
        <v>393</v>
      </c>
      <c r="P371" s="109" t="s">
        <v>1375</v>
      </c>
      <c r="Q371" s="110">
        <v>8</v>
      </c>
      <c r="AG371" s="113" t="s">
        <v>1376</v>
      </c>
      <c r="AH371" s="114" t="s">
        <v>1377</v>
      </c>
    </row>
    <row r="372" spans="15:34" ht="12.75" hidden="1">
      <c r="O372" s="108">
        <v>394</v>
      </c>
      <c r="P372" s="109" t="s">
        <v>1378</v>
      </c>
      <c r="Q372" s="110">
        <v>15</v>
      </c>
      <c r="AG372" s="113" t="s">
        <v>1379</v>
      </c>
      <c r="AH372" s="114" t="s">
        <v>1380</v>
      </c>
    </row>
    <row r="373" spans="15:34" ht="12.75" hidden="1">
      <c r="O373" s="108">
        <v>395</v>
      </c>
      <c r="P373" s="109" t="s">
        <v>1381</v>
      </c>
      <c r="Q373" s="110">
        <v>10</v>
      </c>
      <c r="AG373" s="113" t="s">
        <v>1382</v>
      </c>
      <c r="AH373" s="114" t="s">
        <v>1383</v>
      </c>
    </row>
    <row r="374" spans="15:34" ht="12.75" hidden="1">
      <c r="O374" s="108">
        <v>396</v>
      </c>
      <c r="P374" s="109" t="s">
        <v>1384</v>
      </c>
      <c r="Q374" s="110">
        <v>12</v>
      </c>
      <c r="AG374" s="113" t="s">
        <v>1385</v>
      </c>
      <c r="AH374" s="114" t="s">
        <v>1386</v>
      </c>
    </row>
    <row r="375" spans="15:34" ht="12.75" hidden="1">
      <c r="O375" s="108">
        <v>397</v>
      </c>
      <c r="P375" s="109" t="s">
        <v>1387</v>
      </c>
      <c r="Q375" s="110">
        <v>12</v>
      </c>
      <c r="AG375" s="113" t="s">
        <v>1388</v>
      </c>
      <c r="AH375" s="114" t="s">
        <v>1389</v>
      </c>
    </row>
    <row r="376" spans="15:34" ht="12.75" hidden="1">
      <c r="O376" s="108">
        <v>399</v>
      </c>
      <c r="P376" s="109" t="s">
        <v>1390</v>
      </c>
      <c r="Q376" s="110">
        <v>19</v>
      </c>
      <c r="AG376" s="113" t="s">
        <v>1391</v>
      </c>
      <c r="AH376" s="114" t="s">
        <v>1392</v>
      </c>
    </row>
    <row r="377" spans="15:34" ht="12.75" hidden="1">
      <c r="O377" s="108">
        <v>400</v>
      </c>
      <c r="P377" s="109" t="s">
        <v>1393</v>
      </c>
      <c r="Q377" s="110">
        <v>4</v>
      </c>
      <c r="AG377" s="113" t="s">
        <v>1394</v>
      </c>
      <c r="AH377" s="114" t="s">
        <v>1395</v>
      </c>
    </row>
    <row r="378" spans="15:34" ht="12.75" hidden="1">
      <c r="O378" s="108">
        <v>402</v>
      </c>
      <c r="P378" s="109" t="s">
        <v>1396</v>
      </c>
      <c r="Q378" s="110">
        <v>19</v>
      </c>
      <c r="AG378" s="113" t="s">
        <v>1397</v>
      </c>
      <c r="AH378" s="114" t="s">
        <v>1398</v>
      </c>
    </row>
    <row r="379" spans="15:34" ht="12.75" hidden="1">
      <c r="O379" s="108">
        <v>405</v>
      </c>
      <c r="P379" s="109" t="s">
        <v>1399</v>
      </c>
      <c r="Q379" s="110">
        <v>6</v>
      </c>
      <c r="AG379" s="113" t="s">
        <v>1400</v>
      </c>
      <c r="AH379" s="114" t="s">
        <v>1401</v>
      </c>
    </row>
    <row r="380" spans="15:34" ht="12.75" hidden="1">
      <c r="O380" s="108">
        <v>406</v>
      </c>
      <c r="P380" s="109" t="s">
        <v>1402</v>
      </c>
      <c r="Q380" s="110">
        <v>17</v>
      </c>
      <c r="AG380" s="113" t="s">
        <v>1403</v>
      </c>
      <c r="AH380" s="114" t="s">
        <v>1404</v>
      </c>
    </row>
    <row r="381" spans="15:34" ht="12.75" hidden="1">
      <c r="O381" s="108">
        <v>407</v>
      </c>
      <c r="P381" s="109" t="s">
        <v>1405</v>
      </c>
      <c r="Q381" s="110">
        <v>10</v>
      </c>
      <c r="AG381" s="113" t="s">
        <v>1406</v>
      </c>
      <c r="AH381" s="114" t="s">
        <v>1407</v>
      </c>
    </row>
    <row r="382" spans="15:34" ht="12.75" hidden="1">
      <c r="O382" s="108">
        <v>409</v>
      </c>
      <c r="P382" s="109" t="s">
        <v>1408</v>
      </c>
      <c r="Q382" s="110">
        <v>17</v>
      </c>
      <c r="AG382" s="113" t="s">
        <v>1409</v>
      </c>
      <c r="AH382" s="114" t="s">
        <v>1410</v>
      </c>
    </row>
    <row r="383" spans="15:34" ht="12.75" hidden="1">
      <c r="O383" s="108">
        <v>410</v>
      </c>
      <c r="P383" s="109" t="s">
        <v>1411</v>
      </c>
      <c r="Q383" s="110">
        <v>5</v>
      </c>
      <c r="AG383" s="113" t="s">
        <v>1412</v>
      </c>
      <c r="AH383" s="114" t="s">
        <v>1413</v>
      </c>
    </row>
    <row r="384" spans="15:34" ht="12.75" hidden="1">
      <c r="O384" s="108">
        <v>411</v>
      </c>
      <c r="P384" s="109" t="s">
        <v>1414</v>
      </c>
      <c r="Q384" s="110">
        <v>13</v>
      </c>
      <c r="AG384" s="113" t="s">
        <v>1415</v>
      </c>
      <c r="AH384" s="114" t="s">
        <v>1416</v>
      </c>
    </row>
    <row r="385" spans="15:34" ht="12.75" hidden="1">
      <c r="O385" s="108">
        <v>412</v>
      </c>
      <c r="P385" s="109" t="s">
        <v>1417</v>
      </c>
      <c r="Q385" s="110">
        <v>12</v>
      </c>
      <c r="AG385" s="113" t="s">
        <v>1418</v>
      </c>
      <c r="AH385" s="114" t="s">
        <v>1419</v>
      </c>
    </row>
    <row r="386" spans="15:34" ht="12.75" hidden="1">
      <c r="O386" s="108">
        <v>413</v>
      </c>
      <c r="P386" s="109" t="s">
        <v>1420</v>
      </c>
      <c r="Q386" s="110">
        <v>17</v>
      </c>
      <c r="AG386" s="113" t="s">
        <v>1421</v>
      </c>
      <c r="AH386" s="114" t="s">
        <v>1422</v>
      </c>
    </row>
    <row r="387" spans="15:34" ht="12.75" hidden="1">
      <c r="O387" s="108">
        <v>414</v>
      </c>
      <c r="P387" s="109" t="s">
        <v>1423</v>
      </c>
      <c r="Q387" s="110">
        <v>16</v>
      </c>
      <c r="AG387" s="113" t="s">
        <v>1424</v>
      </c>
      <c r="AH387" s="114" t="s">
        <v>1425</v>
      </c>
    </row>
    <row r="388" spans="15:34" ht="12.75" hidden="1">
      <c r="O388" s="108">
        <v>415</v>
      </c>
      <c r="P388" s="109" t="s">
        <v>1426</v>
      </c>
      <c r="Q388" s="110">
        <v>16</v>
      </c>
      <c r="AG388" s="113" t="s">
        <v>1427</v>
      </c>
      <c r="AH388" s="114" t="s">
        <v>1428</v>
      </c>
    </row>
    <row r="389" spans="15:34" ht="12.75" hidden="1">
      <c r="O389" s="108">
        <v>416</v>
      </c>
      <c r="P389" s="109" t="s">
        <v>1429</v>
      </c>
      <c r="Q389" s="110">
        <v>13</v>
      </c>
      <c r="AG389" s="113" t="s">
        <v>1430</v>
      </c>
      <c r="AH389" s="114" t="s">
        <v>1431</v>
      </c>
    </row>
    <row r="390" spans="15:34" ht="12.75" hidden="1">
      <c r="O390" s="108">
        <v>418</v>
      </c>
      <c r="P390" s="109" t="s">
        <v>1432</v>
      </c>
      <c r="Q390" s="110">
        <v>12</v>
      </c>
      <c r="AG390" s="113" t="s">
        <v>1433</v>
      </c>
      <c r="AH390" s="114" t="s">
        <v>1434</v>
      </c>
    </row>
    <row r="391" spans="15:34" ht="12.75" hidden="1">
      <c r="O391" s="108">
        <v>419</v>
      </c>
      <c r="P391" s="109" t="s">
        <v>1435</v>
      </c>
      <c r="Q391" s="110">
        <v>19</v>
      </c>
      <c r="AG391" s="113" t="s">
        <v>1436</v>
      </c>
      <c r="AH391" s="114" t="s">
        <v>1437</v>
      </c>
    </row>
    <row r="392" spans="15:34" ht="12.75" hidden="1">
      <c r="O392" s="108">
        <v>421</v>
      </c>
      <c r="P392" s="109" t="s">
        <v>1438</v>
      </c>
      <c r="Q392" s="110">
        <v>14</v>
      </c>
      <c r="AG392" s="113" t="s">
        <v>1439</v>
      </c>
      <c r="AH392" s="114" t="s">
        <v>1440</v>
      </c>
    </row>
    <row r="393" spans="15:34" ht="12.75" hidden="1">
      <c r="O393" s="108">
        <v>422</v>
      </c>
      <c r="P393" s="109" t="s">
        <v>1441</v>
      </c>
      <c r="Q393" s="110">
        <v>2</v>
      </c>
      <c r="AG393" s="113" t="s">
        <v>1442</v>
      </c>
      <c r="AH393" s="114" t="s">
        <v>1443</v>
      </c>
    </row>
    <row r="394" spans="15:34" ht="12.75" hidden="1">
      <c r="O394" s="108">
        <v>423</v>
      </c>
      <c r="P394" s="109" t="s">
        <v>1444</v>
      </c>
      <c r="Q394" s="110">
        <v>17</v>
      </c>
      <c r="AG394" s="113" t="s">
        <v>1445</v>
      </c>
      <c r="AH394" s="114" t="s">
        <v>1446</v>
      </c>
    </row>
    <row r="395" spans="15:34" ht="12.75" hidden="1">
      <c r="O395" s="108">
        <v>424</v>
      </c>
      <c r="P395" s="109" t="s">
        <v>1447</v>
      </c>
      <c r="Q395" s="110">
        <v>10</v>
      </c>
      <c r="AG395" s="113" t="s">
        <v>1448</v>
      </c>
      <c r="AH395" s="114" t="s">
        <v>1449</v>
      </c>
    </row>
    <row r="396" spans="15:34" ht="12.75" hidden="1">
      <c r="O396" s="108">
        <v>425</v>
      </c>
      <c r="P396" s="109" t="s">
        <v>1450</v>
      </c>
      <c r="Q396" s="110">
        <v>13</v>
      </c>
      <c r="AG396" s="113" t="s">
        <v>1451</v>
      </c>
      <c r="AH396" s="114" t="s">
        <v>1452</v>
      </c>
    </row>
    <row r="397" spans="15:34" ht="12.75" hidden="1">
      <c r="O397" s="108">
        <v>426</v>
      </c>
      <c r="P397" s="109" t="s">
        <v>1453</v>
      </c>
      <c r="Q397" s="110">
        <v>3</v>
      </c>
      <c r="AG397" s="113" t="s">
        <v>1454</v>
      </c>
      <c r="AH397" s="114" t="s">
        <v>1455</v>
      </c>
    </row>
    <row r="398" spans="15:34" ht="12.75" hidden="1">
      <c r="O398" s="108">
        <v>427</v>
      </c>
      <c r="P398" s="109" t="s">
        <v>1456</v>
      </c>
      <c r="Q398" s="110">
        <v>17</v>
      </c>
      <c r="AG398" s="113" t="s">
        <v>1457</v>
      </c>
      <c r="AH398" s="114" t="s">
        <v>1458</v>
      </c>
    </row>
    <row r="399" spans="15:34" ht="12.75" hidden="1">
      <c r="O399" s="108">
        <v>428</v>
      </c>
      <c r="P399" s="109" t="s">
        <v>1459</v>
      </c>
      <c r="Q399" s="110">
        <v>13</v>
      </c>
      <c r="AG399" s="113" t="s">
        <v>1460</v>
      </c>
      <c r="AH399" s="114" t="s">
        <v>1461</v>
      </c>
    </row>
    <row r="400" spans="15:34" ht="12.75" hidden="1">
      <c r="O400" s="108">
        <v>429</v>
      </c>
      <c r="P400" s="109" t="s">
        <v>1462</v>
      </c>
      <c r="Q400" s="110">
        <v>1</v>
      </c>
      <c r="AG400" s="113" t="s">
        <v>1463</v>
      </c>
      <c r="AH400" s="114" t="s">
        <v>1464</v>
      </c>
    </row>
    <row r="401" spans="15:34" ht="12.75" hidden="1">
      <c r="O401" s="108">
        <v>430</v>
      </c>
      <c r="P401" s="109" t="s">
        <v>1465</v>
      </c>
      <c r="Q401" s="110">
        <v>2</v>
      </c>
      <c r="AG401" s="113" t="s">
        <v>1466</v>
      </c>
      <c r="AH401" s="114" t="s">
        <v>1467</v>
      </c>
    </row>
    <row r="402" spans="15:34" ht="12.75" hidden="1">
      <c r="O402" s="108">
        <v>431</v>
      </c>
      <c r="P402" s="109" t="s">
        <v>1468</v>
      </c>
      <c r="Q402" s="110">
        <v>18</v>
      </c>
      <c r="AG402" s="113" t="s">
        <v>1469</v>
      </c>
      <c r="AH402" s="114" t="s">
        <v>1470</v>
      </c>
    </row>
    <row r="403" spans="15:34" ht="12.75" hidden="1">
      <c r="O403" s="108">
        <v>432</v>
      </c>
      <c r="P403" s="109" t="s">
        <v>1471</v>
      </c>
      <c r="Q403" s="110">
        <v>18</v>
      </c>
      <c r="AG403" s="113" t="s">
        <v>1472</v>
      </c>
      <c r="AH403" s="114" t="s">
        <v>1473</v>
      </c>
    </row>
    <row r="404" spans="15:34" ht="12.75" hidden="1">
      <c r="O404" s="108">
        <v>433</v>
      </c>
      <c r="P404" s="109" t="s">
        <v>1474</v>
      </c>
      <c r="Q404" s="110">
        <v>18</v>
      </c>
      <c r="AG404" s="113" t="s">
        <v>1475</v>
      </c>
      <c r="AH404" s="114" t="s">
        <v>1476</v>
      </c>
    </row>
    <row r="405" spans="15:34" ht="12.75" hidden="1">
      <c r="O405" s="108">
        <v>435</v>
      </c>
      <c r="P405" s="109" t="s">
        <v>1477</v>
      </c>
      <c r="Q405" s="110">
        <v>18</v>
      </c>
      <c r="AG405" s="113" t="s">
        <v>1478</v>
      </c>
      <c r="AH405" s="114" t="s">
        <v>1479</v>
      </c>
    </row>
    <row r="406" spans="15:34" ht="12.75" hidden="1">
      <c r="O406" s="108">
        <v>436</v>
      </c>
      <c r="P406" s="109" t="s">
        <v>1471</v>
      </c>
      <c r="Q406" s="110">
        <v>1</v>
      </c>
      <c r="AG406" s="113" t="s">
        <v>1480</v>
      </c>
      <c r="AH406" s="114" t="s">
        <v>1481</v>
      </c>
    </row>
    <row r="407" spans="15:34" ht="12.75" hidden="1">
      <c r="O407" s="108">
        <v>437</v>
      </c>
      <c r="P407" s="109" t="s">
        <v>1482</v>
      </c>
      <c r="Q407" s="110">
        <v>5</v>
      </c>
      <c r="AG407" s="113" t="s">
        <v>1483</v>
      </c>
      <c r="AH407" s="114" t="s">
        <v>1484</v>
      </c>
    </row>
    <row r="408" spans="15:34" ht="12.75" hidden="1">
      <c r="O408" s="108">
        <v>438</v>
      </c>
      <c r="P408" s="109" t="s">
        <v>1485</v>
      </c>
      <c r="Q408" s="110">
        <v>5</v>
      </c>
      <c r="AG408" s="113" t="s">
        <v>1486</v>
      </c>
      <c r="AH408" s="114" t="s">
        <v>1487</v>
      </c>
    </row>
    <row r="409" spans="15:34" ht="12.75" hidden="1">
      <c r="O409" s="108">
        <v>439</v>
      </c>
      <c r="P409" s="109" t="s">
        <v>1488</v>
      </c>
      <c r="Q409" s="110">
        <v>6</v>
      </c>
      <c r="AG409" s="113" t="s">
        <v>1489</v>
      </c>
      <c r="AH409" s="114" t="s">
        <v>1490</v>
      </c>
    </row>
    <row r="410" spans="15:34" ht="12.75" hidden="1">
      <c r="O410" s="108">
        <v>440</v>
      </c>
      <c r="P410" s="109" t="s">
        <v>1491</v>
      </c>
      <c r="Q410" s="110">
        <v>20</v>
      </c>
      <c r="AG410" s="113" t="s">
        <v>1492</v>
      </c>
      <c r="AH410" s="114" t="s">
        <v>1493</v>
      </c>
    </row>
    <row r="411" spans="15:34" ht="12.75" hidden="1">
      <c r="O411" s="108">
        <v>441</v>
      </c>
      <c r="P411" s="109" t="s">
        <v>1494</v>
      </c>
      <c r="Q411" s="110">
        <v>20</v>
      </c>
      <c r="AG411" s="113" t="s">
        <v>1495</v>
      </c>
      <c r="AH411" s="114" t="s">
        <v>1496</v>
      </c>
    </row>
    <row r="412" spans="15:34" ht="12.75" hidden="1">
      <c r="O412" s="108">
        <v>442</v>
      </c>
      <c r="P412" s="109" t="s">
        <v>1497</v>
      </c>
      <c r="Q412" s="110">
        <v>6</v>
      </c>
      <c r="AG412" s="113" t="s">
        <v>1498</v>
      </c>
      <c r="AH412" s="114" t="s">
        <v>1499</v>
      </c>
    </row>
    <row r="413" spans="15:34" ht="12.75" hidden="1">
      <c r="O413" s="108">
        <v>443</v>
      </c>
      <c r="P413" s="109" t="s">
        <v>1500</v>
      </c>
      <c r="Q413" s="110">
        <v>17</v>
      </c>
      <c r="AG413" s="113" t="s">
        <v>1501</v>
      </c>
      <c r="AH413" s="114" t="s">
        <v>1502</v>
      </c>
    </row>
    <row r="414" spans="15:34" ht="12.75" hidden="1">
      <c r="O414" s="108">
        <v>444</v>
      </c>
      <c r="P414" s="109" t="s">
        <v>1503</v>
      </c>
      <c r="Q414" s="110">
        <v>15</v>
      </c>
      <c r="AG414" s="113" t="s">
        <v>1504</v>
      </c>
      <c r="AH414" s="114" t="s">
        <v>1505</v>
      </c>
    </row>
    <row r="415" spans="15:34" ht="12.75" hidden="1">
      <c r="O415" s="108">
        <v>445</v>
      </c>
      <c r="P415" s="109" t="s">
        <v>1506</v>
      </c>
      <c r="Q415" s="110">
        <v>13</v>
      </c>
      <c r="AG415" s="113" t="s">
        <v>1507</v>
      </c>
      <c r="AH415" s="114" t="s">
        <v>1508</v>
      </c>
    </row>
    <row r="416" spans="15:34" ht="12.75" hidden="1">
      <c r="O416" s="108">
        <v>447</v>
      </c>
      <c r="P416" s="109" t="s">
        <v>1509</v>
      </c>
      <c r="Q416" s="110">
        <v>17</v>
      </c>
      <c r="AG416" s="113" t="s">
        <v>1510</v>
      </c>
      <c r="AH416" s="114" t="s">
        <v>1511</v>
      </c>
    </row>
    <row r="417" spans="15:34" ht="12.75" hidden="1">
      <c r="O417" s="108">
        <v>449</v>
      </c>
      <c r="P417" s="109" t="s">
        <v>1512</v>
      </c>
      <c r="Q417" s="110">
        <v>10</v>
      </c>
      <c r="AG417" s="113" t="s">
        <v>1513</v>
      </c>
      <c r="AH417" s="114" t="s">
        <v>1514</v>
      </c>
    </row>
    <row r="418" spans="15:34" ht="12.75" hidden="1">
      <c r="O418" s="108">
        <v>450</v>
      </c>
      <c r="P418" s="109" t="s">
        <v>1515</v>
      </c>
      <c r="Q418" s="110">
        <v>7</v>
      </c>
      <c r="AG418" s="113" t="s">
        <v>1516</v>
      </c>
      <c r="AH418" s="114" t="s">
        <v>1517</v>
      </c>
    </row>
    <row r="419" spans="15:34" ht="12.75" hidden="1">
      <c r="O419" s="108">
        <v>452</v>
      </c>
      <c r="P419" s="109" t="s">
        <v>1518</v>
      </c>
      <c r="Q419" s="110">
        <v>20</v>
      </c>
      <c r="AG419" s="113" t="s">
        <v>1519</v>
      </c>
      <c r="AH419" s="114" t="s">
        <v>1520</v>
      </c>
    </row>
    <row r="420" spans="15:34" ht="12.75" hidden="1">
      <c r="O420" s="108">
        <v>453</v>
      </c>
      <c r="P420" s="109" t="s">
        <v>1521</v>
      </c>
      <c r="Q420" s="110">
        <v>18</v>
      </c>
      <c r="AG420" s="113" t="s">
        <v>1522</v>
      </c>
      <c r="AH420" s="114" t="s">
        <v>1523</v>
      </c>
    </row>
    <row r="421" spans="15:34" ht="12.75" hidden="1">
      <c r="O421" s="108">
        <v>454</v>
      </c>
      <c r="P421" s="109" t="s">
        <v>1524</v>
      </c>
      <c r="Q421" s="110">
        <v>15</v>
      </c>
      <c r="AG421" s="113" t="s">
        <v>1525</v>
      </c>
      <c r="AH421" s="114" t="s">
        <v>1526</v>
      </c>
    </row>
    <row r="422" spans="15:34" ht="12.75" hidden="1">
      <c r="O422" s="108">
        <v>455</v>
      </c>
      <c r="P422" s="109" t="s">
        <v>1527</v>
      </c>
      <c r="Q422" s="110">
        <v>9</v>
      </c>
      <c r="AG422" s="113" t="s">
        <v>1528</v>
      </c>
      <c r="AH422" s="114" t="s">
        <v>1529</v>
      </c>
    </row>
    <row r="423" spans="15:34" ht="12.75" hidden="1">
      <c r="O423" s="108">
        <v>456</v>
      </c>
      <c r="P423" s="109" t="s">
        <v>1530</v>
      </c>
      <c r="Q423" s="110">
        <v>16</v>
      </c>
      <c r="AG423" s="113" t="s">
        <v>1531</v>
      </c>
      <c r="AH423" s="114" t="s">
        <v>1532</v>
      </c>
    </row>
    <row r="424" spans="15:34" ht="12.75" hidden="1">
      <c r="O424" s="108">
        <v>457</v>
      </c>
      <c r="P424" s="109" t="s">
        <v>1533</v>
      </c>
      <c r="Q424" s="110">
        <v>3</v>
      </c>
      <c r="AG424" s="113" t="s">
        <v>1534</v>
      </c>
      <c r="AH424" s="114" t="s">
        <v>1535</v>
      </c>
    </row>
    <row r="425" spans="15:34" ht="12.75" hidden="1">
      <c r="O425" s="108">
        <v>458</v>
      </c>
      <c r="P425" s="109" t="s">
        <v>1536</v>
      </c>
      <c r="Q425" s="110">
        <v>16</v>
      </c>
      <c r="AG425" s="113" t="s">
        <v>1537</v>
      </c>
      <c r="AH425" s="114" t="s">
        <v>1538</v>
      </c>
    </row>
    <row r="426" spans="15:34" ht="12.75" hidden="1">
      <c r="O426" s="108">
        <v>459</v>
      </c>
      <c r="P426" s="109" t="s">
        <v>1539</v>
      </c>
      <c r="Q426" s="110">
        <v>16</v>
      </c>
      <c r="AG426" s="113" t="s">
        <v>1540</v>
      </c>
      <c r="AH426" s="114" t="s">
        <v>1541</v>
      </c>
    </row>
    <row r="427" spans="15:34" ht="12.75" hidden="1">
      <c r="O427" s="108">
        <v>460</v>
      </c>
      <c r="P427" s="109" t="s">
        <v>1542</v>
      </c>
      <c r="Q427" s="110">
        <v>17</v>
      </c>
      <c r="AG427" s="113" t="s">
        <v>1543</v>
      </c>
      <c r="AH427" s="114" t="s">
        <v>1544</v>
      </c>
    </row>
    <row r="428" spans="15:34" ht="12.75" hidden="1">
      <c r="O428" s="108">
        <v>461</v>
      </c>
      <c r="P428" s="109" t="s">
        <v>1545</v>
      </c>
      <c r="Q428" s="110">
        <v>14</v>
      </c>
      <c r="AG428" s="113" t="s">
        <v>1546</v>
      </c>
      <c r="AH428" s="114" t="s">
        <v>1547</v>
      </c>
    </row>
    <row r="429" spans="15:34" ht="12.75" hidden="1">
      <c r="O429" s="108">
        <v>462</v>
      </c>
      <c r="P429" s="109" t="s">
        <v>1548</v>
      </c>
      <c r="Q429" s="110">
        <v>5</v>
      </c>
      <c r="AG429" s="113" t="s">
        <v>1549</v>
      </c>
      <c r="AH429" s="114" t="s">
        <v>1550</v>
      </c>
    </row>
    <row r="430" spans="15:34" ht="12.75" hidden="1">
      <c r="O430" s="108">
        <v>463</v>
      </c>
      <c r="P430" s="109" t="s">
        <v>1551</v>
      </c>
      <c r="Q430" s="110">
        <v>17</v>
      </c>
      <c r="AG430" s="113" t="s">
        <v>1552</v>
      </c>
      <c r="AH430" s="114" t="s">
        <v>1553</v>
      </c>
    </row>
    <row r="431" spans="15:34" ht="12.75" hidden="1">
      <c r="O431" s="108">
        <v>464</v>
      </c>
      <c r="P431" s="109" t="s">
        <v>1554</v>
      </c>
      <c r="Q431" s="110">
        <v>16</v>
      </c>
      <c r="AG431" s="113" t="s">
        <v>1555</v>
      </c>
      <c r="AH431" s="114" t="s">
        <v>1556</v>
      </c>
    </row>
    <row r="432" spans="15:34" ht="12.75" hidden="1">
      <c r="O432" s="108">
        <v>466</v>
      </c>
      <c r="P432" s="109" t="s">
        <v>1557</v>
      </c>
      <c r="Q432" s="110">
        <v>2</v>
      </c>
      <c r="AG432" s="113" t="s">
        <v>1558</v>
      </c>
      <c r="AH432" s="114" t="s">
        <v>1559</v>
      </c>
    </row>
    <row r="433" spans="15:34" ht="12.75" hidden="1">
      <c r="O433" s="108">
        <v>467</v>
      </c>
      <c r="P433" s="109" t="s">
        <v>1560</v>
      </c>
      <c r="Q433" s="110">
        <v>9</v>
      </c>
      <c r="AG433" s="113" t="s">
        <v>1561</v>
      </c>
      <c r="AH433" s="114" t="s">
        <v>1562</v>
      </c>
    </row>
    <row r="434" spans="15:34" ht="12.75" hidden="1">
      <c r="O434" s="108">
        <v>468</v>
      </c>
      <c r="P434" s="109" t="s">
        <v>1563</v>
      </c>
      <c r="Q434" s="110">
        <v>18</v>
      </c>
      <c r="AG434" s="113" t="s">
        <v>1564</v>
      </c>
      <c r="AH434" s="114" t="s">
        <v>1565</v>
      </c>
    </row>
    <row r="435" spans="15:34" ht="12.75" hidden="1">
      <c r="O435" s="108">
        <v>469</v>
      </c>
      <c r="P435" s="109" t="s">
        <v>1566</v>
      </c>
      <c r="Q435" s="110">
        <v>15</v>
      </c>
      <c r="AG435" s="113" t="s">
        <v>1567</v>
      </c>
      <c r="AH435" s="114" t="s">
        <v>1568</v>
      </c>
    </row>
    <row r="436" spans="15:34" ht="12.75" hidden="1">
      <c r="O436" s="108">
        <v>471</v>
      </c>
      <c r="P436" s="109" t="s">
        <v>1569</v>
      </c>
      <c r="Q436" s="110">
        <v>14</v>
      </c>
      <c r="AG436" s="113" t="s">
        <v>1570</v>
      </c>
      <c r="AH436" s="114" t="s">
        <v>1571</v>
      </c>
    </row>
    <row r="437" spans="15:34" ht="12.75" hidden="1">
      <c r="O437" s="108">
        <v>472</v>
      </c>
      <c r="P437" s="109" t="s">
        <v>1572</v>
      </c>
      <c r="Q437" s="110">
        <v>5</v>
      </c>
      <c r="AG437" s="113" t="s">
        <v>1573</v>
      </c>
      <c r="AH437" s="114" t="s">
        <v>1574</v>
      </c>
    </row>
    <row r="438" spans="15:34" ht="12.75" hidden="1">
      <c r="O438" s="108">
        <v>473</v>
      </c>
      <c r="P438" s="109" t="s">
        <v>1575</v>
      </c>
      <c r="Q438" s="110">
        <v>5</v>
      </c>
      <c r="AG438" s="113" t="s">
        <v>1576</v>
      </c>
      <c r="AH438" s="114" t="s">
        <v>1577</v>
      </c>
    </row>
    <row r="439" spans="15:34" ht="12.75" hidden="1">
      <c r="O439" s="108">
        <v>474</v>
      </c>
      <c r="P439" s="109" t="s">
        <v>1578</v>
      </c>
      <c r="Q439" s="110">
        <v>19</v>
      </c>
      <c r="AG439" s="113" t="s">
        <v>1579</v>
      </c>
      <c r="AH439" s="114" t="s">
        <v>1580</v>
      </c>
    </row>
    <row r="440" spans="15:34" ht="12.75" hidden="1">
      <c r="O440" s="108">
        <v>475</v>
      </c>
      <c r="P440" s="109" t="s">
        <v>1581</v>
      </c>
      <c r="Q440" s="110">
        <v>11</v>
      </c>
      <c r="AG440" s="113" t="s">
        <v>1582</v>
      </c>
      <c r="AH440" s="114" t="s">
        <v>1583</v>
      </c>
    </row>
    <row r="441" spans="15:34" ht="12.75" hidden="1">
      <c r="O441" s="108">
        <v>476</v>
      </c>
      <c r="P441" s="109" t="s">
        <v>1584</v>
      </c>
      <c r="Q441" s="110">
        <v>12</v>
      </c>
      <c r="AG441" s="113" t="s">
        <v>1585</v>
      </c>
      <c r="AH441" s="114" t="s">
        <v>1586</v>
      </c>
    </row>
    <row r="442" spans="15:34" ht="12.75" hidden="1">
      <c r="O442" s="108">
        <v>477</v>
      </c>
      <c r="P442" s="109" t="s">
        <v>1587</v>
      </c>
      <c r="Q442" s="110">
        <v>3</v>
      </c>
      <c r="AG442" s="113" t="s">
        <v>1588</v>
      </c>
      <c r="AH442" s="114" t="s">
        <v>1589</v>
      </c>
    </row>
    <row r="443" spans="15:34" ht="12.75" hidden="1">
      <c r="O443" s="108">
        <v>478</v>
      </c>
      <c r="P443" s="109" t="s">
        <v>1590</v>
      </c>
      <c r="Q443" s="110">
        <v>7</v>
      </c>
      <c r="AG443" s="113" t="s">
        <v>1591</v>
      </c>
      <c r="AH443" s="114" t="s">
        <v>1592</v>
      </c>
    </row>
    <row r="444" spans="15:34" ht="12.75" hidden="1">
      <c r="O444" s="108">
        <v>480</v>
      </c>
      <c r="P444" s="109" t="s">
        <v>1593</v>
      </c>
      <c r="Q444" s="110">
        <v>7</v>
      </c>
      <c r="AG444" s="113" t="s">
        <v>1594</v>
      </c>
      <c r="AH444" s="114" t="s">
        <v>1595</v>
      </c>
    </row>
    <row r="445" spans="15:34" ht="12.75" hidden="1">
      <c r="O445" s="108">
        <v>481</v>
      </c>
      <c r="P445" s="109" t="s">
        <v>1596</v>
      </c>
      <c r="Q445" s="110">
        <v>2</v>
      </c>
      <c r="AG445" s="113" t="s">
        <v>1597</v>
      </c>
      <c r="AH445" s="114" t="s">
        <v>1598</v>
      </c>
    </row>
    <row r="446" spans="15:34" ht="12.75" hidden="1">
      <c r="O446" s="108">
        <v>483</v>
      </c>
      <c r="P446" s="109" t="s">
        <v>1599</v>
      </c>
      <c r="Q446" s="110">
        <v>7</v>
      </c>
      <c r="AG446" s="113" t="s">
        <v>1600</v>
      </c>
      <c r="AH446" s="114" t="s">
        <v>1601</v>
      </c>
    </row>
    <row r="447" spans="15:34" ht="12.75" hidden="1">
      <c r="O447" s="108">
        <v>484</v>
      </c>
      <c r="P447" s="109" t="s">
        <v>1602</v>
      </c>
      <c r="Q447" s="110">
        <v>5</v>
      </c>
      <c r="AG447" s="113" t="s">
        <v>1603</v>
      </c>
      <c r="AH447" s="114" t="s">
        <v>1604</v>
      </c>
    </row>
    <row r="448" spans="15:34" ht="12.75" hidden="1">
      <c r="O448" s="108">
        <v>485</v>
      </c>
      <c r="P448" s="109" t="s">
        <v>1605</v>
      </c>
      <c r="Q448" s="110">
        <v>14</v>
      </c>
      <c r="AG448" s="113" t="s">
        <v>1606</v>
      </c>
      <c r="AH448" s="114" t="s">
        <v>1607</v>
      </c>
    </row>
    <row r="449" spans="15:34" ht="12.75" hidden="1">
      <c r="O449" s="108">
        <v>486</v>
      </c>
      <c r="P449" s="109" t="s">
        <v>1608</v>
      </c>
      <c r="Q449" s="110">
        <v>5</v>
      </c>
      <c r="AG449" s="113" t="s">
        <v>1609</v>
      </c>
      <c r="AH449" s="114" t="s">
        <v>1610</v>
      </c>
    </row>
    <row r="450" spans="15:34" ht="12.75" hidden="1">
      <c r="O450" s="108">
        <v>487</v>
      </c>
      <c r="P450" s="109" t="s">
        <v>1611</v>
      </c>
      <c r="Q450" s="110">
        <v>16</v>
      </c>
      <c r="AG450" s="113" t="s">
        <v>1612</v>
      </c>
      <c r="AH450" s="114" t="s">
        <v>1613</v>
      </c>
    </row>
    <row r="451" spans="15:34" ht="12.75" hidden="1">
      <c r="O451" s="108">
        <v>488</v>
      </c>
      <c r="P451" s="109" t="s">
        <v>1614</v>
      </c>
      <c r="Q451" s="110">
        <v>8</v>
      </c>
      <c r="AG451" s="113" t="s">
        <v>1615</v>
      </c>
      <c r="AH451" s="114" t="s">
        <v>1616</v>
      </c>
    </row>
    <row r="452" spans="15:34" ht="12.75" hidden="1">
      <c r="O452" s="108">
        <v>489</v>
      </c>
      <c r="P452" s="109" t="s">
        <v>1617</v>
      </c>
      <c r="Q452" s="110">
        <v>13</v>
      </c>
      <c r="AG452" s="113" t="s">
        <v>1618</v>
      </c>
      <c r="AH452" s="114" t="s">
        <v>1619</v>
      </c>
    </row>
    <row r="453" spans="15:34" ht="12.75" hidden="1">
      <c r="O453" s="108">
        <v>490</v>
      </c>
      <c r="P453" s="109" t="s">
        <v>1620</v>
      </c>
      <c r="Q453" s="110">
        <v>6</v>
      </c>
      <c r="AG453" s="113" t="s">
        <v>1621</v>
      </c>
      <c r="AH453" s="114" t="s">
        <v>1622</v>
      </c>
    </row>
    <row r="454" spans="15:34" ht="12.75" hidden="1">
      <c r="O454" s="108">
        <v>491</v>
      </c>
      <c r="P454" s="109" t="s">
        <v>1623</v>
      </c>
      <c r="Q454" s="110">
        <v>10</v>
      </c>
      <c r="AG454" s="113" t="s">
        <v>1624</v>
      </c>
      <c r="AH454" s="114" t="s">
        <v>1625</v>
      </c>
    </row>
    <row r="455" spans="15:34" ht="12.75" hidden="1">
      <c r="O455" s="108">
        <v>492</v>
      </c>
      <c r="P455" s="109" t="s">
        <v>1626</v>
      </c>
      <c r="Q455" s="110">
        <v>17</v>
      </c>
      <c r="AG455" s="113" t="s">
        <v>1627</v>
      </c>
      <c r="AH455" s="114" t="s">
        <v>1628</v>
      </c>
    </row>
    <row r="456" spans="15:34" ht="12.75" hidden="1">
      <c r="O456" s="108">
        <v>493</v>
      </c>
      <c r="P456" s="109" t="s">
        <v>1629</v>
      </c>
      <c r="Q456" s="110">
        <v>5</v>
      </c>
      <c r="AG456" s="113" t="s">
        <v>1630</v>
      </c>
      <c r="AH456" s="114" t="s">
        <v>1631</v>
      </c>
    </row>
    <row r="457" spans="15:34" ht="12.75" hidden="1">
      <c r="O457" s="108">
        <v>494</v>
      </c>
      <c r="P457" s="109" t="s">
        <v>1632</v>
      </c>
      <c r="Q457" s="110">
        <v>14</v>
      </c>
      <c r="AG457" s="113" t="s">
        <v>1633</v>
      </c>
      <c r="AH457" s="114" t="s">
        <v>1634</v>
      </c>
    </row>
    <row r="458" spans="15:34" ht="12.75" hidden="1">
      <c r="O458" s="108">
        <v>495</v>
      </c>
      <c r="P458" s="109" t="s">
        <v>1635</v>
      </c>
      <c r="Q458" s="110">
        <v>8</v>
      </c>
      <c r="AG458" s="113" t="s">
        <v>1636</v>
      </c>
      <c r="AH458" s="114" t="s">
        <v>1637</v>
      </c>
    </row>
    <row r="459" spans="15:34" ht="12.75" hidden="1">
      <c r="O459" s="108">
        <v>497</v>
      </c>
      <c r="P459" s="109" t="s">
        <v>1638</v>
      </c>
      <c r="Q459" s="110">
        <v>18</v>
      </c>
      <c r="AG459" s="113" t="s">
        <v>1639</v>
      </c>
      <c r="AH459" s="114" t="s">
        <v>1640</v>
      </c>
    </row>
    <row r="460" spans="15:34" ht="12.75" hidden="1">
      <c r="O460" s="108">
        <v>498</v>
      </c>
      <c r="P460" s="109" t="s">
        <v>1641</v>
      </c>
      <c r="Q460" s="110">
        <v>18</v>
      </c>
      <c r="AG460" s="113" t="s">
        <v>1642</v>
      </c>
      <c r="AH460" s="114" t="s">
        <v>1643</v>
      </c>
    </row>
    <row r="461" spans="15:34" ht="12.75" hidden="1">
      <c r="O461" s="108">
        <v>499</v>
      </c>
      <c r="P461" s="109" t="s">
        <v>1644</v>
      </c>
      <c r="Q461" s="110">
        <v>10</v>
      </c>
      <c r="AG461" s="113" t="s">
        <v>1645</v>
      </c>
      <c r="AH461" s="114" t="s">
        <v>1646</v>
      </c>
    </row>
    <row r="462" spans="15:34" ht="12.75" hidden="1">
      <c r="O462" s="108">
        <v>500</v>
      </c>
      <c r="P462" s="109" t="s">
        <v>1647</v>
      </c>
      <c r="Q462" s="110">
        <v>15</v>
      </c>
      <c r="AG462" s="113" t="s">
        <v>1648</v>
      </c>
      <c r="AH462" s="114" t="s">
        <v>1649</v>
      </c>
    </row>
    <row r="463" spans="15:34" ht="12.75" hidden="1">
      <c r="O463" s="108">
        <v>502</v>
      </c>
      <c r="P463" s="109" t="s">
        <v>1650</v>
      </c>
      <c r="Q463" s="110">
        <v>18</v>
      </c>
      <c r="AG463" s="113" t="s">
        <v>1651</v>
      </c>
      <c r="AH463" s="114" t="s">
        <v>1652</v>
      </c>
    </row>
    <row r="464" spans="15:34" ht="12.75" hidden="1">
      <c r="O464" s="108">
        <v>503</v>
      </c>
      <c r="P464" s="109" t="s">
        <v>1653</v>
      </c>
      <c r="Q464" s="110">
        <v>4</v>
      </c>
      <c r="AG464" s="113" t="s">
        <v>1654</v>
      </c>
      <c r="AH464" s="114" t="s">
        <v>1655</v>
      </c>
    </row>
    <row r="465" spans="15:34" ht="12.75" hidden="1">
      <c r="O465" s="108">
        <v>504</v>
      </c>
      <c r="P465" s="109" t="s">
        <v>1656</v>
      </c>
      <c r="Q465" s="110">
        <v>20</v>
      </c>
      <c r="AG465" s="113" t="s">
        <v>1657</v>
      </c>
      <c r="AH465" s="114" t="s">
        <v>1658</v>
      </c>
    </row>
    <row r="466" spans="15:34" ht="12.75" hidden="1">
      <c r="O466" s="108">
        <v>505</v>
      </c>
      <c r="P466" s="109" t="s">
        <v>1659</v>
      </c>
      <c r="Q466" s="110">
        <v>16</v>
      </c>
      <c r="AG466" s="113" t="s">
        <v>1660</v>
      </c>
      <c r="AH466" s="114" t="s">
        <v>1661</v>
      </c>
    </row>
    <row r="467" spans="15:34" ht="12.75" hidden="1">
      <c r="O467" s="108">
        <v>506</v>
      </c>
      <c r="P467" s="109" t="s">
        <v>1662</v>
      </c>
      <c r="Q467" s="110">
        <v>12</v>
      </c>
      <c r="AG467" s="113" t="s">
        <v>1663</v>
      </c>
      <c r="AH467" s="114" t="s">
        <v>1664</v>
      </c>
    </row>
    <row r="468" spans="15:34" ht="12.75" hidden="1">
      <c r="O468" s="108">
        <v>507</v>
      </c>
      <c r="P468" s="109" t="s">
        <v>1665</v>
      </c>
      <c r="Q468" s="110">
        <v>8</v>
      </c>
      <c r="AG468" s="113" t="s">
        <v>1666</v>
      </c>
      <c r="AH468" s="114" t="s">
        <v>1667</v>
      </c>
    </row>
    <row r="469" spans="15:34" ht="12.75" hidden="1">
      <c r="O469" s="108">
        <v>508</v>
      </c>
      <c r="P469" s="109" t="s">
        <v>1668</v>
      </c>
      <c r="Q469" s="110">
        <v>1</v>
      </c>
      <c r="AG469" s="113" t="s">
        <v>1669</v>
      </c>
      <c r="AH469" s="114" t="s">
        <v>1670</v>
      </c>
    </row>
    <row r="470" spans="15:34" ht="12.75" hidden="1">
      <c r="O470" s="108">
        <v>509</v>
      </c>
      <c r="P470" s="109" t="s">
        <v>1671</v>
      </c>
      <c r="Q470" s="110">
        <v>8</v>
      </c>
      <c r="AG470" s="113" t="s">
        <v>1672</v>
      </c>
      <c r="AH470" s="114" t="s">
        <v>1673</v>
      </c>
    </row>
    <row r="471" spans="15:34" ht="12.75" hidden="1">
      <c r="O471" s="108">
        <v>510</v>
      </c>
      <c r="P471" s="109" t="s">
        <v>1674</v>
      </c>
      <c r="Q471" s="110">
        <v>3</v>
      </c>
      <c r="AG471" s="113" t="s">
        <v>1675</v>
      </c>
      <c r="AH471" s="114" t="s">
        <v>1676</v>
      </c>
    </row>
    <row r="472" spans="15:34" ht="12.75" hidden="1">
      <c r="O472" s="108">
        <v>511</v>
      </c>
      <c r="P472" s="109" t="s">
        <v>1677</v>
      </c>
      <c r="Q472" s="110">
        <v>17</v>
      </c>
      <c r="AG472" s="113" t="s">
        <v>1678</v>
      </c>
      <c r="AH472" s="114" t="s">
        <v>1679</v>
      </c>
    </row>
    <row r="473" spans="15:34" ht="12.75" hidden="1">
      <c r="O473" s="108">
        <v>512</v>
      </c>
      <c r="P473" s="109" t="s">
        <v>1680</v>
      </c>
      <c r="Q473" s="110">
        <v>9</v>
      </c>
      <c r="AG473" s="113" t="s">
        <v>1681</v>
      </c>
      <c r="AH473" s="114" t="s">
        <v>1682</v>
      </c>
    </row>
    <row r="474" spans="15:34" ht="12.75" hidden="1">
      <c r="O474" s="108">
        <v>513</v>
      </c>
      <c r="P474" s="109" t="s">
        <v>1683</v>
      </c>
      <c r="Q474" s="110">
        <v>17</v>
      </c>
      <c r="AG474" s="113" t="s">
        <v>1684</v>
      </c>
      <c r="AH474" s="114" t="s">
        <v>1685</v>
      </c>
    </row>
    <row r="475" spans="15:34" ht="12.75" hidden="1">
      <c r="O475" s="108">
        <v>514</v>
      </c>
      <c r="P475" s="109" t="s">
        <v>1686</v>
      </c>
      <c r="Q475" s="110">
        <v>12</v>
      </c>
      <c r="AG475" s="113" t="s">
        <v>1687</v>
      </c>
      <c r="AH475" s="114" t="s">
        <v>1688</v>
      </c>
    </row>
    <row r="476" spans="15:34" ht="12.75" hidden="1">
      <c r="O476" s="108">
        <v>516</v>
      </c>
      <c r="P476" s="109" t="s">
        <v>1689</v>
      </c>
      <c r="Q476" s="110">
        <v>18</v>
      </c>
      <c r="AG476" s="113" t="s">
        <v>1690</v>
      </c>
      <c r="AH476" s="114" t="s">
        <v>1691</v>
      </c>
    </row>
    <row r="477" spans="15:34" ht="12.75" hidden="1">
      <c r="O477" s="108">
        <v>517</v>
      </c>
      <c r="P477" s="109" t="s">
        <v>1692</v>
      </c>
      <c r="Q477" s="110">
        <v>14</v>
      </c>
      <c r="AG477" s="113" t="s">
        <v>1693</v>
      </c>
      <c r="AH477" s="114" t="s">
        <v>1694</v>
      </c>
    </row>
    <row r="478" spans="15:34" ht="12.75" hidden="1">
      <c r="O478" s="108">
        <v>518</v>
      </c>
      <c r="P478" s="109" t="s">
        <v>1695</v>
      </c>
      <c r="Q478" s="110">
        <v>16</v>
      </c>
      <c r="AG478" s="113" t="s">
        <v>1696</v>
      </c>
      <c r="AH478" s="114" t="s">
        <v>1697</v>
      </c>
    </row>
    <row r="479" spans="15:34" ht="12.75" hidden="1">
      <c r="O479" s="108">
        <v>519</v>
      </c>
      <c r="P479" s="109" t="s">
        <v>1698</v>
      </c>
      <c r="Q479" s="110">
        <v>2</v>
      </c>
      <c r="AG479" s="113" t="s">
        <v>1699</v>
      </c>
      <c r="AH479" s="114" t="s">
        <v>1700</v>
      </c>
    </row>
    <row r="480" spans="15:34" ht="12.75" hidden="1">
      <c r="O480" s="108">
        <v>520</v>
      </c>
      <c r="P480" s="109" t="s">
        <v>1701</v>
      </c>
      <c r="Q480" s="110">
        <v>13</v>
      </c>
      <c r="AG480" s="113" t="s">
        <v>1702</v>
      </c>
      <c r="AH480" s="114" t="s">
        <v>1703</v>
      </c>
    </row>
    <row r="481" spans="15:34" ht="12.75" hidden="1">
      <c r="O481" s="108">
        <v>521</v>
      </c>
      <c r="P481" s="109" t="s">
        <v>1704</v>
      </c>
      <c r="Q481" s="110">
        <v>2</v>
      </c>
      <c r="AG481" s="113" t="s">
        <v>1705</v>
      </c>
      <c r="AH481" s="114" t="s">
        <v>1706</v>
      </c>
    </row>
    <row r="482" spans="15:34" ht="12.75" hidden="1">
      <c r="O482" s="108">
        <v>522</v>
      </c>
      <c r="P482" s="109" t="s">
        <v>1707</v>
      </c>
      <c r="Q482" s="110">
        <v>17</v>
      </c>
      <c r="AG482" s="113" t="s">
        <v>1708</v>
      </c>
      <c r="AH482" s="114" t="s">
        <v>1709</v>
      </c>
    </row>
    <row r="483" spans="15:34" ht="12.75" hidden="1">
      <c r="O483" s="108">
        <v>523</v>
      </c>
      <c r="P483" s="109" t="s">
        <v>1710</v>
      </c>
      <c r="Q483" s="110">
        <v>19</v>
      </c>
      <c r="AG483" s="113" t="s">
        <v>1711</v>
      </c>
      <c r="AH483" s="114" t="s">
        <v>1712</v>
      </c>
    </row>
    <row r="484" spans="15:34" ht="12.75" hidden="1">
      <c r="O484" s="108">
        <v>524</v>
      </c>
      <c r="P484" s="109" t="s">
        <v>1713</v>
      </c>
      <c r="Q484" s="110">
        <v>10</v>
      </c>
      <c r="AG484" s="113" t="s">
        <v>1714</v>
      </c>
      <c r="AH484" s="114" t="s">
        <v>1715</v>
      </c>
    </row>
    <row r="485" spans="15:34" ht="12.75" hidden="1">
      <c r="O485" s="108">
        <v>525</v>
      </c>
      <c r="P485" s="109" t="s">
        <v>1716</v>
      </c>
      <c r="Q485" s="110">
        <v>13</v>
      </c>
      <c r="AG485" s="113" t="s">
        <v>1717</v>
      </c>
      <c r="AH485" s="114" t="s">
        <v>1718</v>
      </c>
    </row>
    <row r="486" spans="15:34" ht="12.75" hidden="1">
      <c r="O486" s="108">
        <v>526</v>
      </c>
      <c r="P486" s="109" t="s">
        <v>1719</v>
      </c>
      <c r="Q486" s="110">
        <v>2</v>
      </c>
      <c r="AG486" s="113" t="s">
        <v>1720</v>
      </c>
      <c r="AH486" s="114" t="s">
        <v>1721</v>
      </c>
    </row>
    <row r="487" spans="15:34" ht="12.75" hidden="1">
      <c r="O487" s="108">
        <v>527</v>
      </c>
      <c r="P487" s="109" t="s">
        <v>1722</v>
      </c>
      <c r="Q487" s="110">
        <v>2</v>
      </c>
      <c r="AG487" s="113" t="s">
        <v>1723</v>
      </c>
      <c r="AH487" s="114" t="s">
        <v>1724</v>
      </c>
    </row>
    <row r="488" spans="15:34" ht="12.75" hidden="1">
      <c r="O488" s="108">
        <v>528</v>
      </c>
      <c r="P488" s="109" t="s">
        <v>1725</v>
      </c>
      <c r="Q488" s="110">
        <v>17</v>
      </c>
      <c r="AG488" s="113" t="s">
        <v>1726</v>
      </c>
      <c r="AH488" s="114" t="s">
        <v>1727</v>
      </c>
    </row>
    <row r="489" spans="15:34" ht="12.75" hidden="1">
      <c r="O489" s="108">
        <v>530</v>
      </c>
      <c r="P489" s="109" t="s">
        <v>1728</v>
      </c>
      <c r="Q489" s="110">
        <v>4</v>
      </c>
      <c r="AG489" s="113" t="s">
        <v>1729</v>
      </c>
      <c r="AH489" s="114" t="s">
        <v>1730</v>
      </c>
    </row>
    <row r="490" spans="15:34" ht="12.75" hidden="1">
      <c r="O490" s="108">
        <v>531</v>
      </c>
      <c r="P490" s="109" t="s">
        <v>1731</v>
      </c>
      <c r="Q490" s="110">
        <v>18</v>
      </c>
      <c r="AG490" s="113" t="s">
        <v>1732</v>
      </c>
      <c r="AH490" s="114" t="s">
        <v>1733</v>
      </c>
    </row>
    <row r="491" spans="15:34" ht="12.75" hidden="1">
      <c r="O491" s="108">
        <v>533</v>
      </c>
      <c r="P491" s="109" t="s">
        <v>1734</v>
      </c>
      <c r="Q491" s="110">
        <v>1</v>
      </c>
      <c r="AG491" s="113" t="s">
        <v>1735</v>
      </c>
      <c r="AH491" s="114" t="s">
        <v>1736</v>
      </c>
    </row>
    <row r="492" spans="15:34" ht="12.75" hidden="1">
      <c r="O492" s="108">
        <v>534</v>
      </c>
      <c r="P492" s="109" t="s">
        <v>1737</v>
      </c>
      <c r="Q492" s="110">
        <v>16</v>
      </c>
      <c r="AG492" s="113" t="s">
        <v>1738</v>
      </c>
      <c r="AH492" s="114" t="s">
        <v>1739</v>
      </c>
    </row>
    <row r="493" spans="15:34" ht="12.75" hidden="1">
      <c r="O493" s="108">
        <v>535</v>
      </c>
      <c r="P493" s="109" t="s">
        <v>1740</v>
      </c>
      <c r="Q493" s="110">
        <v>16</v>
      </c>
      <c r="AG493" s="113" t="s">
        <v>1741</v>
      </c>
      <c r="AH493" s="114" t="s">
        <v>1742</v>
      </c>
    </row>
    <row r="494" spans="15:34" ht="12.75" hidden="1">
      <c r="O494" s="108">
        <v>536</v>
      </c>
      <c r="P494" s="109" t="s">
        <v>1743</v>
      </c>
      <c r="Q494" s="110">
        <v>1</v>
      </c>
      <c r="AG494" s="113" t="s">
        <v>1744</v>
      </c>
      <c r="AH494" s="114" t="s">
        <v>1745</v>
      </c>
    </row>
    <row r="495" spans="15:34" ht="12.75" hidden="1">
      <c r="O495" s="108">
        <v>537</v>
      </c>
      <c r="P495" s="109" t="s">
        <v>1096</v>
      </c>
      <c r="Q495" s="110">
        <v>13</v>
      </c>
      <c r="AG495" s="113" t="s">
        <v>1746</v>
      </c>
      <c r="AH495" s="114" t="s">
        <v>1747</v>
      </c>
    </row>
    <row r="496" spans="15:34" ht="12.75" hidden="1">
      <c r="O496" s="108">
        <v>538</v>
      </c>
      <c r="P496" s="109" t="s">
        <v>1748</v>
      </c>
      <c r="Q496" s="110">
        <v>8</v>
      </c>
      <c r="AG496" s="113" t="s">
        <v>1749</v>
      </c>
      <c r="AH496" s="114" t="s">
        <v>1750</v>
      </c>
    </row>
    <row r="497" spans="15:34" ht="12.75" hidden="1">
      <c r="O497" s="108">
        <v>539</v>
      </c>
      <c r="P497" s="109" t="s">
        <v>1751</v>
      </c>
      <c r="Q497" s="110">
        <v>1</v>
      </c>
      <c r="AG497" s="113" t="s">
        <v>1752</v>
      </c>
      <c r="AH497" s="114" t="s">
        <v>1753</v>
      </c>
    </row>
    <row r="498" spans="15:34" ht="12.75" hidden="1">
      <c r="O498" s="108">
        <v>540</v>
      </c>
      <c r="P498" s="109" t="s">
        <v>1754</v>
      </c>
      <c r="Q498" s="110">
        <v>1</v>
      </c>
      <c r="AG498" s="113" t="s">
        <v>1755</v>
      </c>
      <c r="AH498" s="114" t="s">
        <v>1756</v>
      </c>
    </row>
    <row r="499" spans="15:34" ht="12.75" hidden="1">
      <c r="O499" s="108">
        <v>541</v>
      </c>
      <c r="P499" s="109" t="s">
        <v>1757</v>
      </c>
      <c r="Q499" s="110">
        <v>1</v>
      </c>
      <c r="AG499" s="113" t="s">
        <v>1758</v>
      </c>
      <c r="AH499" s="114" t="s">
        <v>1759</v>
      </c>
    </row>
    <row r="500" spans="15:34" ht="12.75" hidden="1">
      <c r="O500" s="108">
        <v>542</v>
      </c>
      <c r="P500" s="109" t="s">
        <v>1760</v>
      </c>
      <c r="Q500" s="110">
        <v>1</v>
      </c>
      <c r="AG500" s="113" t="s">
        <v>1761</v>
      </c>
      <c r="AH500" s="114" t="s">
        <v>1762</v>
      </c>
    </row>
    <row r="501" spans="15:34" ht="12.75" hidden="1">
      <c r="O501" s="108">
        <v>543</v>
      </c>
      <c r="P501" s="109" t="s">
        <v>1763</v>
      </c>
      <c r="Q501" s="110">
        <v>1</v>
      </c>
      <c r="AG501" s="113" t="s">
        <v>1764</v>
      </c>
      <c r="AH501" s="114" t="s">
        <v>1765</v>
      </c>
    </row>
    <row r="502" spans="15:34" ht="12.75" hidden="1">
      <c r="O502" s="108">
        <v>544</v>
      </c>
      <c r="P502" s="109" t="s">
        <v>1766</v>
      </c>
      <c r="Q502" s="110">
        <v>1</v>
      </c>
      <c r="AG502" s="113" t="s">
        <v>1767</v>
      </c>
      <c r="AH502" s="114" t="s">
        <v>1768</v>
      </c>
    </row>
    <row r="503" spans="15:34" ht="12.75" hidden="1">
      <c r="O503" s="108">
        <v>545</v>
      </c>
      <c r="P503" s="109" t="s">
        <v>1769</v>
      </c>
      <c r="Q503" s="110">
        <v>1</v>
      </c>
      <c r="AG503" s="113" t="s">
        <v>1770</v>
      </c>
      <c r="AH503" s="114" t="s">
        <v>1771</v>
      </c>
    </row>
    <row r="504" spans="15:34" ht="12.75" hidden="1">
      <c r="O504" s="108">
        <v>547</v>
      </c>
      <c r="P504" s="109" t="s">
        <v>1772</v>
      </c>
      <c r="Q504" s="110">
        <v>1</v>
      </c>
      <c r="AG504" s="113" t="s">
        <v>1773</v>
      </c>
      <c r="AH504" s="114" t="s">
        <v>1774</v>
      </c>
    </row>
    <row r="505" spans="15:34" ht="12.75" hidden="1">
      <c r="O505" s="108">
        <v>548</v>
      </c>
      <c r="P505" s="109" t="s">
        <v>1775</v>
      </c>
      <c r="Q505" s="110">
        <v>1</v>
      </c>
      <c r="AG505" s="113" t="s">
        <v>1776</v>
      </c>
      <c r="AH505" s="114" t="s">
        <v>1777</v>
      </c>
    </row>
    <row r="506" spans="15:34" ht="12.75" hidden="1">
      <c r="O506" s="108">
        <v>549</v>
      </c>
      <c r="P506" s="109" t="s">
        <v>1778</v>
      </c>
      <c r="Q506" s="110">
        <v>1</v>
      </c>
      <c r="AG506" s="113" t="s">
        <v>1779</v>
      </c>
      <c r="AH506" s="114" t="s">
        <v>1780</v>
      </c>
    </row>
    <row r="507" spans="15:34" ht="12.75" hidden="1">
      <c r="O507" s="108">
        <v>550</v>
      </c>
      <c r="P507" s="109" t="s">
        <v>1781</v>
      </c>
      <c r="Q507" s="110">
        <v>1</v>
      </c>
      <c r="AG507" s="113" t="s">
        <v>1782</v>
      </c>
      <c r="AH507" s="114" t="s">
        <v>1783</v>
      </c>
    </row>
    <row r="508" spans="15:34" ht="12.75" hidden="1">
      <c r="O508" s="108">
        <v>551</v>
      </c>
      <c r="P508" s="109" t="s">
        <v>1784</v>
      </c>
      <c r="Q508" s="110">
        <v>1</v>
      </c>
      <c r="AG508" s="113" t="s">
        <v>1785</v>
      </c>
      <c r="AH508" s="114" t="s">
        <v>1786</v>
      </c>
    </row>
    <row r="509" spans="15:34" ht="12.75" hidden="1">
      <c r="O509" s="108">
        <v>552</v>
      </c>
      <c r="P509" s="109" t="s">
        <v>1787</v>
      </c>
      <c r="Q509" s="110">
        <v>2</v>
      </c>
      <c r="AG509" s="113" t="s">
        <v>1788</v>
      </c>
      <c r="AH509" s="114" t="s">
        <v>1789</v>
      </c>
    </row>
    <row r="510" spans="15:34" ht="12.75" hidden="1">
      <c r="O510" s="108">
        <v>553</v>
      </c>
      <c r="P510" s="109" t="s">
        <v>1790</v>
      </c>
      <c r="Q510" s="110">
        <v>2</v>
      </c>
      <c r="AG510" s="113" t="s">
        <v>1791</v>
      </c>
      <c r="AH510" s="114" t="s">
        <v>1792</v>
      </c>
    </row>
    <row r="511" spans="15:34" ht="12.75" hidden="1">
      <c r="O511" s="108">
        <v>554</v>
      </c>
      <c r="P511" s="109" t="s">
        <v>1793</v>
      </c>
      <c r="Q511" s="110">
        <v>2</v>
      </c>
      <c r="AG511" s="113" t="s">
        <v>1794</v>
      </c>
      <c r="AH511" s="114" t="s">
        <v>1795</v>
      </c>
    </row>
    <row r="512" spans="15:34" ht="12.75" hidden="1">
      <c r="O512" s="108">
        <v>555</v>
      </c>
      <c r="P512" s="109" t="s">
        <v>1796</v>
      </c>
      <c r="Q512" s="110">
        <v>3</v>
      </c>
      <c r="AG512" s="113" t="s">
        <v>1797</v>
      </c>
      <c r="AH512" s="114" t="s">
        <v>1798</v>
      </c>
    </row>
    <row r="513" spans="15:34" ht="12.75" hidden="1">
      <c r="O513" s="108">
        <v>556</v>
      </c>
      <c r="P513" s="109" t="s">
        <v>1799</v>
      </c>
      <c r="Q513" s="110">
        <v>4</v>
      </c>
      <c r="AG513" s="113" t="s">
        <v>1800</v>
      </c>
      <c r="AH513" s="114" t="s">
        <v>1801</v>
      </c>
    </row>
    <row r="514" spans="15:34" ht="12.75" hidden="1">
      <c r="O514" s="108">
        <v>557</v>
      </c>
      <c r="P514" s="109" t="s">
        <v>1802</v>
      </c>
      <c r="Q514" s="110">
        <v>4</v>
      </c>
      <c r="AG514" s="113" t="s">
        <v>1803</v>
      </c>
      <c r="AH514" s="114" t="s">
        <v>1804</v>
      </c>
    </row>
    <row r="515" spans="15:34" ht="12.75" hidden="1">
      <c r="O515" s="108">
        <v>558</v>
      </c>
      <c r="P515" s="109" t="s">
        <v>1805</v>
      </c>
      <c r="Q515" s="110">
        <v>5</v>
      </c>
      <c r="AG515" s="113" t="s">
        <v>1806</v>
      </c>
      <c r="AH515" s="114" t="s">
        <v>1807</v>
      </c>
    </row>
    <row r="516" spans="15:34" ht="12.75" hidden="1">
      <c r="O516" s="108">
        <v>559</v>
      </c>
      <c r="P516" s="109" t="s">
        <v>1808</v>
      </c>
      <c r="Q516" s="110">
        <v>6</v>
      </c>
      <c r="AG516" s="113" t="s">
        <v>1809</v>
      </c>
      <c r="AH516" s="114" t="s">
        <v>1810</v>
      </c>
    </row>
    <row r="517" spans="15:34" ht="12.75" hidden="1">
      <c r="O517" s="108">
        <v>560</v>
      </c>
      <c r="P517" s="109" t="s">
        <v>1811</v>
      </c>
      <c r="Q517" s="110">
        <v>6</v>
      </c>
      <c r="AG517" s="113" t="s">
        <v>1812</v>
      </c>
      <c r="AH517" s="114" t="s">
        <v>1813</v>
      </c>
    </row>
    <row r="518" spans="15:34" ht="12.75" hidden="1">
      <c r="O518" s="108">
        <v>561</v>
      </c>
      <c r="P518" s="109" t="s">
        <v>1814</v>
      </c>
      <c r="Q518" s="110">
        <v>6</v>
      </c>
      <c r="AG518" s="113" t="s">
        <v>1815</v>
      </c>
      <c r="AH518" s="114" t="s">
        <v>1816</v>
      </c>
    </row>
    <row r="519" spans="15:34" ht="12.75" hidden="1">
      <c r="O519" s="108">
        <v>562</v>
      </c>
      <c r="P519" s="109" t="s">
        <v>1817</v>
      </c>
      <c r="Q519" s="110">
        <v>7</v>
      </c>
      <c r="AG519" s="113" t="s">
        <v>1818</v>
      </c>
      <c r="AH519" s="114" t="s">
        <v>1819</v>
      </c>
    </row>
    <row r="520" spans="15:34" ht="12.75" hidden="1">
      <c r="O520" s="108">
        <v>564</v>
      </c>
      <c r="P520" s="109" t="s">
        <v>1820</v>
      </c>
      <c r="Q520" s="110">
        <v>7</v>
      </c>
      <c r="AG520" s="113" t="s">
        <v>1821</v>
      </c>
      <c r="AH520" s="114" t="s">
        <v>1822</v>
      </c>
    </row>
    <row r="521" spans="15:34" ht="12.75" hidden="1">
      <c r="O521" s="108">
        <v>565</v>
      </c>
      <c r="P521" s="109" t="s">
        <v>1823</v>
      </c>
      <c r="Q521" s="110">
        <v>7</v>
      </c>
      <c r="AG521" s="113" t="s">
        <v>1824</v>
      </c>
      <c r="AH521" s="114" t="s">
        <v>1825</v>
      </c>
    </row>
    <row r="522" spans="15:34" ht="12.75" hidden="1">
      <c r="O522" s="108">
        <v>566</v>
      </c>
      <c r="P522" s="109" t="s">
        <v>1826</v>
      </c>
      <c r="Q522" s="110">
        <v>7</v>
      </c>
      <c r="AG522" s="113" t="s">
        <v>1827</v>
      </c>
      <c r="AH522" s="114" t="s">
        <v>1828</v>
      </c>
    </row>
    <row r="523" spans="15:34" ht="12.75" hidden="1">
      <c r="O523" s="108">
        <v>567</v>
      </c>
      <c r="P523" s="109" t="s">
        <v>1829</v>
      </c>
      <c r="Q523" s="110">
        <v>12</v>
      </c>
      <c r="AG523" s="113" t="s">
        <v>1830</v>
      </c>
      <c r="AH523" s="114" t="s">
        <v>1831</v>
      </c>
    </row>
    <row r="524" spans="15:34" ht="12.75" hidden="1">
      <c r="O524" s="108">
        <v>568</v>
      </c>
      <c r="P524" s="109" t="s">
        <v>1832</v>
      </c>
      <c r="Q524" s="110">
        <v>12</v>
      </c>
      <c r="AG524" s="113" t="s">
        <v>1833</v>
      </c>
      <c r="AH524" s="114" t="s">
        <v>1834</v>
      </c>
    </row>
    <row r="525" spans="15:34" ht="12.75" hidden="1">
      <c r="O525" s="108">
        <v>569</v>
      </c>
      <c r="P525" s="109" t="s">
        <v>1835</v>
      </c>
      <c r="Q525" s="110">
        <v>12</v>
      </c>
      <c r="AG525" s="113" t="s">
        <v>1836</v>
      </c>
      <c r="AH525" s="114" t="s">
        <v>1837</v>
      </c>
    </row>
    <row r="526" spans="15:34" ht="12.75" hidden="1">
      <c r="O526" s="108">
        <v>570</v>
      </c>
      <c r="P526" s="109" t="s">
        <v>1838</v>
      </c>
      <c r="Q526" s="110">
        <v>12</v>
      </c>
      <c r="AG526" s="113" t="s">
        <v>1839</v>
      </c>
      <c r="AH526" s="114" t="s">
        <v>1840</v>
      </c>
    </row>
    <row r="527" spans="15:34" ht="12.75" hidden="1">
      <c r="O527" s="108">
        <v>571</v>
      </c>
      <c r="P527" s="109" t="s">
        <v>1841</v>
      </c>
      <c r="Q527" s="110">
        <v>13</v>
      </c>
      <c r="AG527" s="113" t="s">
        <v>1842</v>
      </c>
      <c r="AH527" s="114" t="s">
        <v>1843</v>
      </c>
    </row>
    <row r="528" spans="15:34" ht="12.75" hidden="1">
      <c r="O528" s="108">
        <v>572</v>
      </c>
      <c r="P528" s="109" t="s">
        <v>1844</v>
      </c>
      <c r="Q528" s="110">
        <v>13</v>
      </c>
      <c r="AG528" s="113" t="s">
        <v>1845</v>
      </c>
      <c r="AH528" s="114" t="s">
        <v>1846</v>
      </c>
    </row>
    <row r="529" spans="15:34" ht="12.75" hidden="1">
      <c r="O529" s="108">
        <v>573</v>
      </c>
      <c r="P529" s="109" t="s">
        <v>1847</v>
      </c>
      <c r="Q529" s="110">
        <v>13</v>
      </c>
      <c r="AG529" s="113" t="s">
        <v>1848</v>
      </c>
      <c r="AH529" s="114" t="s">
        <v>1849</v>
      </c>
    </row>
    <row r="530" spans="15:34" ht="12.75" hidden="1">
      <c r="O530" s="108">
        <v>574</v>
      </c>
      <c r="P530" s="109" t="s">
        <v>1850</v>
      </c>
      <c r="Q530" s="110">
        <v>13</v>
      </c>
      <c r="AG530" s="113" t="s">
        <v>1851</v>
      </c>
      <c r="AH530" s="114" t="s">
        <v>1852</v>
      </c>
    </row>
    <row r="531" spans="15:34" ht="12.75" hidden="1">
      <c r="O531" s="108">
        <v>575</v>
      </c>
      <c r="P531" s="109" t="s">
        <v>1853</v>
      </c>
      <c r="Q531" s="110">
        <v>13</v>
      </c>
      <c r="AG531" s="113" t="s">
        <v>1854</v>
      </c>
      <c r="AH531" s="114" t="s">
        <v>1855</v>
      </c>
    </row>
    <row r="532" spans="15:34" ht="12.75" hidden="1">
      <c r="O532" s="108">
        <v>576</v>
      </c>
      <c r="P532" s="109" t="s">
        <v>1856</v>
      </c>
      <c r="Q532" s="110">
        <v>14</v>
      </c>
      <c r="AG532" s="113" t="s">
        <v>1857</v>
      </c>
      <c r="AH532" s="114" t="s">
        <v>1858</v>
      </c>
    </row>
    <row r="533" spans="15:34" ht="12.75" hidden="1">
      <c r="O533" s="108">
        <v>578</v>
      </c>
      <c r="P533" s="109" t="s">
        <v>1859</v>
      </c>
      <c r="Q533" s="110">
        <v>14</v>
      </c>
      <c r="AG533" s="113" t="s">
        <v>1860</v>
      </c>
      <c r="AH533" s="114" t="s">
        <v>1861</v>
      </c>
    </row>
    <row r="534" spans="15:34" ht="12.75" hidden="1">
      <c r="O534" s="108">
        <v>579</v>
      </c>
      <c r="P534" s="109" t="s">
        <v>1862</v>
      </c>
      <c r="Q534" s="110">
        <v>14</v>
      </c>
      <c r="AG534" s="113" t="s">
        <v>1863</v>
      </c>
      <c r="AH534" s="114" t="s">
        <v>1864</v>
      </c>
    </row>
    <row r="535" spans="15:34" ht="12.75" hidden="1">
      <c r="O535" s="108">
        <v>581</v>
      </c>
      <c r="P535" s="109" t="s">
        <v>1865</v>
      </c>
      <c r="Q535" s="110">
        <v>15</v>
      </c>
      <c r="AG535" s="113" t="s">
        <v>1866</v>
      </c>
      <c r="AH535" s="114" t="s">
        <v>1867</v>
      </c>
    </row>
    <row r="536" spans="15:34" ht="12.75" hidden="1">
      <c r="O536" s="108">
        <v>582</v>
      </c>
      <c r="P536" s="109" t="s">
        <v>1868</v>
      </c>
      <c r="Q536" s="110">
        <v>15</v>
      </c>
      <c r="AG536" s="113" t="s">
        <v>1869</v>
      </c>
      <c r="AH536" s="114" t="s">
        <v>1870</v>
      </c>
    </row>
    <row r="537" spans="15:34" ht="12.75" hidden="1">
      <c r="O537" s="108">
        <v>583</v>
      </c>
      <c r="P537" s="109" t="s">
        <v>1850</v>
      </c>
      <c r="Q537" s="110">
        <v>16</v>
      </c>
      <c r="AG537" s="113" t="s">
        <v>1871</v>
      </c>
      <c r="AH537" s="114" t="s">
        <v>1872</v>
      </c>
    </row>
    <row r="538" spans="15:34" ht="12.75" hidden="1">
      <c r="O538" s="108">
        <v>584</v>
      </c>
      <c r="P538" s="109" t="s">
        <v>1873</v>
      </c>
      <c r="Q538" s="110">
        <v>16</v>
      </c>
      <c r="AG538" s="113" t="s">
        <v>1874</v>
      </c>
      <c r="AH538" s="114" t="s">
        <v>1875</v>
      </c>
    </row>
    <row r="539" spans="15:34" ht="12.75" hidden="1">
      <c r="O539" s="108">
        <v>585</v>
      </c>
      <c r="P539" s="109" t="s">
        <v>1876</v>
      </c>
      <c r="Q539" s="110">
        <v>17</v>
      </c>
      <c r="AG539" s="113" t="s">
        <v>1877</v>
      </c>
      <c r="AH539" s="114" t="s">
        <v>1878</v>
      </c>
    </row>
    <row r="540" spans="15:34" ht="12.75" hidden="1">
      <c r="O540" s="108">
        <v>586</v>
      </c>
      <c r="P540" s="109" t="s">
        <v>1879</v>
      </c>
      <c r="Q540" s="110">
        <v>17</v>
      </c>
      <c r="AG540" s="113" t="s">
        <v>1880</v>
      </c>
      <c r="AH540" s="114" t="s">
        <v>1881</v>
      </c>
    </row>
    <row r="541" spans="15:34" ht="12.75" hidden="1">
      <c r="O541" s="108">
        <v>587</v>
      </c>
      <c r="P541" s="109" t="s">
        <v>1882</v>
      </c>
      <c r="Q541" s="110">
        <v>17</v>
      </c>
      <c r="AG541" s="113" t="s">
        <v>1883</v>
      </c>
      <c r="AH541" s="114" t="s">
        <v>1884</v>
      </c>
    </row>
    <row r="542" spans="15:34" ht="12.75" hidden="1">
      <c r="O542" s="108">
        <v>588</v>
      </c>
      <c r="P542" s="109" t="s">
        <v>1885</v>
      </c>
      <c r="Q542" s="110">
        <v>17</v>
      </c>
      <c r="AG542" s="113" t="s">
        <v>1886</v>
      </c>
      <c r="AH542" s="114" t="s">
        <v>1887</v>
      </c>
    </row>
    <row r="543" spans="15:34" ht="12.75" hidden="1">
      <c r="O543" s="108">
        <v>589</v>
      </c>
      <c r="P543" s="109" t="s">
        <v>1888</v>
      </c>
      <c r="Q543" s="110">
        <v>17</v>
      </c>
      <c r="AG543" s="113" t="s">
        <v>1889</v>
      </c>
      <c r="AH543" s="114" t="s">
        <v>1890</v>
      </c>
    </row>
    <row r="544" spans="15:34" ht="12.75" hidden="1">
      <c r="O544" s="108">
        <v>590</v>
      </c>
      <c r="P544" s="109" t="s">
        <v>1891</v>
      </c>
      <c r="Q544" s="110">
        <v>17</v>
      </c>
      <c r="AG544" s="113" t="s">
        <v>1892</v>
      </c>
      <c r="AH544" s="114" t="s">
        <v>1893</v>
      </c>
    </row>
    <row r="545" spans="15:34" ht="12.75" hidden="1">
      <c r="O545" s="108">
        <v>591</v>
      </c>
      <c r="P545" s="109" t="s">
        <v>1894</v>
      </c>
      <c r="Q545" s="110">
        <v>17</v>
      </c>
      <c r="AG545" s="113" t="s">
        <v>1895</v>
      </c>
      <c r="AH545" s="114" t="s">
        <v>1896</v>
      </c>
    </row>
    <row r="546" spans="15:34" ht="12.75" hidden="1">
      <c r="O546" s="108">
        <v>592</v>
      </c>
      <c r="P546" s="109" t="s">
        <v>1897</v>
      </c>
      <c r="Q546" s="110">
        <v>17</v>
      </c>
      <c r="AG546" s="113" t="s">
        <v>1898</v>
      </c>
      <c r="AH546" s="114" t="s">
        <v>1899</v>
      </c>
    </row>
    <row r="547" spans="15:34" ht="12.75" hidden="1">
      <c r="O547" s="108">
        <v>593</v>
      </c>
      <c r="P547" s="109" t="s">
        <v>1900</v>
      </c>
      <c r="Q547" s="110">
        <v>17</v>
      </c>
      <c r="AG547" s="113" t="s">
        <v>1901</v>
      </c>
      <c r="AH547" s="114" t="s">
        <v>1902</v>
      </c>
    </row>
    <row r="548" spans="15:34" ht="12.75" hidden="1">
      <c r="O548" s="108">
        <v>595</v>
      </c>
      <c r="P548" s="109" t="s">
        <v>1903</v>
      </c>
      <c r="Q548" s="110">
        <v>17</v>
      </c>
      <c r="AG548" s="113" t="s">
        <v>1904</v>
      </c>
      <c r="AH548" s="114" t="s">
        <v>1905</v>
      </c>
    </row>
    <row r="549" spans="15:34" ht="12.75" hidden="1">
      <c r="O549" s="108">
        <v>596</v>
      </c>
      <c r="P549" s="109" t="s">
        <v>1906</v>
      </c>
      <c r="Q549" s="110">
        <v>18</v>
      </c>
      <c r="AG549" s="113" t="s">
        <v>1907</v>
      </c>
      <c r="AH549" s="114" t="s">
        <v>1908</v>
      </c>
    </row>
    <row r="550" spans="15:34" ht="12.75" hidden="1">
      <c r="O550" s="108">
        <v>597</v>
      </c>
      <c r="P550" s="109" t="s">
        <v>1909</v>
      </c>
      <c r="Q550" s="110">
        <v>18</v>
      </c>
      <c r="AG550" s="113" t="s">
        <v>1910</v>
      </c>
      <c r="AH550" s="114" t="s">
        <v>1911</v>
      </c>
    </row>
    <row r="551" spans="15:34" ht="12.75" hidden="1">
      <c r="O551" s="108">
        <v>598</v>
      </c>
      <c r="P551" s="109" t="s">
        <v>1912</v>
      </c>
      <c r="Q551" s="110">
        <v>19</v>
      </c>
      <c r="AG551" s="113" t="s">
        <v>1913</v>
      </c>
      <c r="AH551" s="114" t="s">
        <v>1914</v>
      </c>
    </row>
    <row r="552" spans="15:34" ht="12.75" hidden="1">
      <c r="O552" s="108">
        <v>599</v>
      </c>
      <c r="P552" s="109" t="s">
        <v>1915</v>
      </c>
      <c r="Q552" s="110">
        <v>19</v>
      </c>
      <c r="AG552" s="113" t="s">
        <v>1916</v>
      </c>
      <c r="AH552" s="114" t="s">
        <v>1917</v>
      </c>
    </row>
    <row r="553" spans="15:34" ht="12.75" hidden="1">
      <c r="O553" s="108">
        <v>600</v>
      </c>
      <c r="P553" s="109" t="s">
        <v>1918</v>
      </c>
      <c r="Q553" s="110">
        <v>19</v>
      </c>
      <c r="AG553" s="113" t="s">
        <v>1919</v>
      </c>
      <c r="AH553" s="114" t="s">
        <v>1920</v>
      </c>
    </row>
    <row r="554" spans="15:34" ht="12.75" hidden="1">
      <c r="O554" s="108">
        <v>601</v>
      </c>
      <c r="P554" s="109" t="s">
        <v>1921</v>
      </c>
      <c r="Q554" s="110">
        <v>19</v>
      </c>
      <c r="AG554" s="113" t="s">
        <v>1922</v>
      </c>
      <c r="AH554" s="114" t="s">
        <v>1923</v>
      </c>
    </row>
    <row r="555" spans="15:34" ht="12.75" hidden="1">
      <c r="O555" s="108">
        <v>602</v>
      </c>
      <c r="P555" s="109" t="s">
        <v>1924</v>
      </c>
      <c r="Q555" s="110">
        <v>19</v>
      </c>
      <c r="AG555" s="113" t="s">
        <v>1925</v>
      </c>
      <c r="AH555" s="114" t="s">
        <v>1926</v>
      </c>
    </row>
    <row r="556" spans="15:34" ht="12.75" hidden="1">
      <c r="O556" s="108">
        <v>603</v>
      </c>
      <c r="P556" s="109" t="s">
        <v>1927</v>
      </c>
      <c r="Q556" s="110">
        <v>20</v>
      </c>
      <c r="AG556" s="113" t="s">
        <v>1928</v>
      </c>
      <c r="AH556" s="114" t="s">
        <v>1929</v>
      </c>
    </row>
    <row r="557" spans="15:34" ht="12.75" hidden="1">
      <c r="O557" s="108">
        <v>604</v>
      </c>
      <c r="P557" s="109" t="s">
        <v>1930</v>
      </c>
      <c r="Q557" s="110">
        <v>20</v>
      </c>
      <c r="AG557" s="113" t="s">
        <v>1931</v>
      </c>
      <c r="AH557" s="114" t="s">
        <v>1932</v>
      </c>
    </row>
    <row r="558" spans="15:34" ht="12.75" hidden="1">
      <c r="O558" s="108">
        <v>605</v>
      </c>
      <c r="P558" s="109" t="s">
        <v>1933</v>
      </c>
      <c r="Q558" s="110">
        <v>20</v>
      </c>
      <c r="AG558" s="113" t="s">
        <v>1934</v>
      </c>
      <c r="AH558" s="114" t="s">
        <v>1935</v>
      </c>
    </row>
    <row r="559" spans="15:34" ht="12.75" hidden="1">
      <c r="O559" s="108">
        <v>606</v>
      </c>
      <c r="P559" s="109" t="s">
        <v>1936</v>
      </c>
      <c r="Q559" s="110">
        <v>20</v>
      </c>
      <c r="AG559" s="113" t="s">
        <v>1937</v>
      </c>
      <c r="AH559" s="114" t="s">
        <v>1938</v>
      </c>
    </row>
    <row r="560" spans="15:34" ht="12.75" hidden="1">
      <c r="O560" s="108">
        <v>607</v>
      </c>
      <c r="P560" s="109" t="s">
        <v>1939</v>
      </c>
      <c r="Q560" s="110">
        <v>20</v>
      </c>
      <c r="AG560" s="113" t="s">
        <v>1940</v>
      </c>
      <c r="AH560" s="114" t="s">
        <v>1941</v>
      </c>
    </row>
    <row r="561" spans="15:34" ht="12.75" hidden="1">
      <c r="O561" s="108">
        <v>608</v>
      </c>
      <c r="P561" s="109" t="s">
        <v>1942</v>
      </c>
      <c r="Q561" s="110">
        <v>20</v>
      </c>
      <c r="AG561" s="113" t="s">
        <v>1943</v>
      </c>
      <c r="AH561" s="114" t="s">
        <v>1944</v>
      </c>
    </row>
    <row r="562" spans="15:34" ht="12.75" hidden="1">
      <c r="O562" s="108">
        <v>609</v>
      </c>
      <c r="P562" s="109" t="s">
        <v>1945</v>
      </c>
      <c r="Q562" s="110">
        <v>14</v>
      </c>
      <c r="AG562" s="113" t="s">
        <v>1946</v>
      </c>
      <c r="AH562" s="114" t="s">
        <v>1947</v>
      </c>
    </row>
    <row r="563" spans="15:34" ht="12.75" hidden="1">
      <c r="O563" s="108">
        <v>610</v>
      </c>
      <c r="P563" s="109" t="s">
        <v>1948</v>
      </c>
      <c r="Q563" s="110">
        <v>16</v>
      </c>
      <c r="AG563" s="113" t="s">
        <v>1949</v>
      </c>
      <c r="AH563" s="114" t="s">
        <v>1950</v>
      </c>
    </row>
    <row r="564" spans="15:34" ht="12.75" hidden="1">
      <c r="O564" s="108">
        <v>612</v>
      </c>
      <c r="P564" s="109" t="s">
        <v>1951</v>
      </c>
      <c r="Q564" s="110">
        <v>16</v>
      </c>
      <c r="AG564" s="113" t="s">
        <v>1952</v>
      </c>
      <c r="AH564" s="114" t="s">
        <v>1953</v>
      </c>
    </row>
    <row r="565" spans="15:34" ht="12.75" hidden="1">
      <c r="O565" s="108">
        <v>614</v>
      </c>
      <c r="P565" s="109" t="s">
        <v>1954</v>
      </c>
      <c r="Q565" s="110">
        <v>14</v>
      </c>
      <c r="AG565" s="113" t="s">
        <v>1955</v>
      </c>
      <c r="AH565" s="114" t="s">
        <v>1956</v>
      </c>
    </row>
    <row r="566" spans="15:34" ht="12.75" hidden="1">
      <c r="O566" s="108">
        <v>616</v>
      </c>
      <c r="P566" s="109" t="s">
        <v>1957</v>
      </c>
      <c r="Q566" s="110">
        <v>6</v>
      </c>
      <c r="AG566" s="113" t="s">
        <v>1958</v>
      </c>
      <c r="AH566" s="114" t="s">
        <v>1959</v>
      </c>
    </row>
    <row r="567" spans="15:34" ht="12.75" hidden="1">
      <c r="O567" s="108">
        <v>617</v>
      </c>
      <c r="P567" s="109" t="s">
        <v>1960</v>
      </c>
      <c r="Q567" s="110">
        <v>15</v>
      </c>
      <c r="AG567" s="113" t="s">
        <v>1961</v>
      </c>
      <c r="AH567" s="114" t="s">
        <v>1962</v>
      </c>
    </row>
    <row r="568" spans="15:34" ht="12.75" hidden="1">
      <c r="O568" s="108">
        <v>618</v>
      </c>
      <c r="P568" s="109" t="s">
        <v>1963</v>
      </c>
      <c r="Q568" s="110">
        <v>6</v>
      </c>
      <c r="AG568" s="113" t="s">
        <v>1964</v>
      </c>
      <c r="AH568" s="114" t="s">
        <v>1965</v>
      </c>
    </row>
    <row r="569" spans="15:34" ht="12.75" hidden="1">
      <c r="O569" s="108">
        <v>619</v>
      </c>
      <c r="P569" s="109" t="s">
        <v>1966</v>
      </c>
      <c r="Q569" s="110">
        <v>18</v>
      </c>
      <c r="AG569" s="113" t="s">
        <v>1967</v>
      </c>
      <c r="AH569" s="114" t="s">
        <v>1968</v>
      </c>
    </row>
    <row r="570" spans="15:34" ht="12.75" hidden="1">
      <c r="O570" s="108">
        <v>620</v>
      </c>
      <c r="P570" s="109" t="s">
        <v>1969</v>
      </c>
      <c r="Q570" s="110">
        <v>20</v>
      </c>
      <c r="AG570" s="113" t="s">
        <v>1970</v>
      </c>
      <c r="AH570" s="114" t="s">
        <v>1971</v>
      </c>
    </row>
    <row r="571" spans="15:34" ht="12.75" hidden="1">
      <c r="O571" s="108">
        <v>621</v>
      </c>
      <c r="P571" s="109" t="s">
        <v>1972</v>
      </c>
      <c r="Q571" s="110">
        <v>15</v>
      </c>
      <c r="AG571" s="113" t="s">
        <v>1973</v>
      </c>
      <c r="AH571" s="114" t="s">
        <v>1974</v>
      </c>
    </row>
    <row r="572" spans="15:34" ht="12.75" hidden="1">
      <c r="O572" s="108">
        <v>622</v>
      </c>
      <c r="P572" s="109" t="s">
        <v>1975</v>
      </c>
      <c r="Q572" s="110">
        <v>13</v>
      </c>
      <c r="AG572" s="113" t="s">
        <v>1976</v>
      </c>
      <c r="AH572" s="114" t="s">
        <v>1977</v>
      </c>
    </row>
    <row r="573" spans="15:34" ht="12.75" hidden="1">
      <c r="O573" s="108">
        <v>623</v>
      </c>
      <c r="P573" s="109" t="s">
        <v>1978</v>
      </c>
      <c r="Q573" s="110">
        <v>4</v>
      </c>
      <c r="AG573" s="113" t="s">
        <v>1979</v>
      </c>
      <c r="AH573" s="114" t="s">
        <v>1980</v>
      </c>
    </row>
    <row r="574" spans="15:34" ht="12.75" hidden="1">
      <c r="O574" s="108">
        <v>624</v>
      </c>
      <c r="P574" s="109" t="s">
        <v>1981</v>
      </c>
      <c r="Q574" s="110">
        <v>8</v>
      </c>
      <c r="AG574" s="113" t="s">
        <v>1982</v>
      </c>
      <c r="AH574" s="114" t="s">
        <v>1983</v>
      </c>
    </row>
    <row r="575" spans="15:34" ht="12.75" hidden="1">
      <c r="O575" s="108">
        <v>625</v>
      </c>
      <c r="P575" s="109" t="s">
        <v>1984</v>
      </c>
      <c r="Q575" s="110">
        <v>13</v>
      </c>
      <c r="AG575" s="113" t="s">
        <v>1985</v>
      </c>
      <c r="AH575" s="114" t="s">
        <v>1986</v>
      </c>
    </row>
    <row r="576" spans="15:34" ht="12.75" hidden="1">
      <c r="O576" s="108">
        <v>626</v>
      </c>
      <c r="P576" s="109" t="s">
        <v>1987</v>
      </c>
      <c r="Q576" s="110">
        <v>15</v>
      </c>
      <c r="AG576" s="113" t="s">
        <v>1988</v>
      </c>
      <c r="AH576" s="114" t="s">
        <v>1989</v>
      </c>
    </row>
    <row r="577" spans="15:34" ht="12.75" hidden="1">
      <c r="O577" s="108">
        <v>628</v>
      </c>
      <c r="P577" s="109" t="s">
        <v>1990</v>
      </c>
      <c r="Q577" s="110">
        <v>16</v>
      </c>
      <c r="AG577" s="113" t="s">
        <v>1991</v>
      </c>
      <c r="AH577" s="114" t="s">
        <v>1992</v>
      </c>
    </row>
    <row r="578" spans="15:34" ht="12.75" hidden="1">
      <c r="O578" s="108">
        <v>629</v>
      </c>
      <c r="P578" s="109" t="s">
        <v>1993</v>
      </c>
      <c r="Q578" s="110">
        <v>18</v>
      </c>
      <c r="AG578" s="113" t="s">
        <v>1994</v>
      </c>
      <c r="AH578" s="114" t="s">
        <v>1995</v>
      </c>
    </row>
    <row r="579" spans="15:34" ht="12.75" hidden="1">
      <c r="O579" s="108">
        <v>631</v>
      </c>
      <c r="P579" s="109" t="s">
        <v>1996</v>
      </c>
      <c r="Q579" s="110">
        <v>18</v>
      </c>
      <c r="AG579" s="113" t="s">
        <v>1997</v>
      </c>
      <c r="AH579" s="114" t="s">
        <v>1998</v>
      </c>
    </row>
    <row r="580" spans="15:34" ht="12.75" hidden="1">
      <c r="O580" s="59">
        <v>710</v>
      </c>
      <c r="P580" s="59" t="s">
        <v>1999</v>
      </c>
      <c r="Q580" s="60">
        <v>1</v>
      </c>
      <c r="AG580" s="113" t="s">
        <v>2000</v>
      </c>
      <c r="AH580" s="114" t="s">
        <v>2001</v>
      </c>
    </row>
    <row r="581" spans="33:34" ht="12.75" hidden="1">
      <c r="AG581" s="113" t="s">
        <v>2002</v>
      </c>
      <c r="AH581" s="114" t="s">
        <v>2003</v>
      </c>
    </row>
    <row r="582" spans="33:34" ht="12.75" hidden="1">
      <c r="AG582" s="113" t="s">
        <v>2004</v>
      </c>
      <c r="AH582" s="114" t="s">
        <v>2005</v>
      </c>
    </row>
    <row r="583" spans="33:34" ht="12.75" hidden="1">
      <c r="AG583" s="113" t="s">
        <v>2006</v>
      </c>
      <c r="AH583" s="114" t="s">
        <v>2007</v>
      </c>
    </row>
    <row r="584" spans="33:34" ht="12.75" hidden="1">
      <c r="AG584" s="113" t="s">
        <v>2008</v>
      </c>
      <c r="AH584" s="114" t="s">
        <v>2009</v>
      </c>
    </row>
    <row r="585" spans="33:34" ht="12.75" hidden="1">
      <c r="AG585" s="113" t="s">
        <v>2010</v>
      </c>
      <c r="AH585" s="114" t="s">
        <v>2011</v>
      </c>
    </row>
    <row r="586" spans="33:34" ht="12.75" hidden="1">
      <c r="AG586" s="113" t="s">
        <v>2012</v>
      </c>
      <c r="AH586" s="114" t="s">
        <v>2013</v>
      </c>
    </row>
    <row r="587" spans="33:34" ht="12.75" hidden="1">
      <c r="AG587" s="113" t="s">
        <v>2014</v>
      </c>
      <c r="AH587" s="114" t="s">
        <v>2015</v>
      </c>
    </row>
    <row r="588" spans="33:34" ht="12.75" hidden="1">
      <c r="AG588" s="113" t="s">
        <v>2016</v>
      </c>
      <c r="AH588" s="114" t="s">
        <v>2017</v>
      </c>
    </row>
    <row r="589" spans="33:34" ht="12.75" hidden="1">
      <c r="AG589" s="113" t="s">
        <v>2018</v>
      </c>
      <c r="AH589" s="114" t="s">
        <v>2019</v>
      </c>
    </row>
    <row r="590" spans="33:34" ht="12.75" hidden="1">
      <c r="AG590" s="113" t="s">
        <v>2020</v>
      </c>
      <c r="AH590" s="114" t="s">
        <v>2021</v>
      </c>
    </row>
    <row r="591" spans="33:34" ht="12.75" hidden="1">
      <c r="AG591" s="113" t="s">
        <v>2022</v>
      </c>
      <c r="AH591" s="114" t="s">
        <v>2023</v>
      </c>
    </row>
    <row r="592" spans="33:34" ht="12.75" hidden="1">
      <c r="AG592" s="113" t="s">
        <v>2024</v>
      </c>
      <c r="AH592" s="114" t="s">
        <v>2025</v>
      </c>
    </row>
    <row r="593" spans="33:34" ht="12.75" hidden="1">
      <c r="AG593" s="113" t="s">
        <v>2026</v>
      </c>
      <c r="AH593" s="114" t="s">
        <v>2027</v>
      </c>
    </row>
    <row r="594" spans="33:34" ht="12.75" hidden="1">
      <c r="AG594" s="113" t="s">
        <v>2028</v>
      </c>
      <c r="AH594" s="114" t="s">
        <v>2029</v>
      </c>
    </row>
    <row r="595" spans="33:34" ht="12.75" hidden="1">
      <c r="AG595" s="113" t="s">
        <v>2030</v>
      </c>
      <c r="AH595" s="114" t="s">
        <v>2031</v>
      </c>
    </row>
    <row r="596" spans="33:34" ht="12.75" hidden="1">
      <c r="AG596" s="113" t="s">
        <v>2032</v>
      </c>
      <c r="AH596" s="114" t="s">
        <v>2033</v>
      </c>
    </row>
    <row r="597" spans="33:34" ht="12.75" hidden="1">
      <c r="AG597" s="113" t="s">
        <v>2034</v>
      </c>
      <c r="AH597" s="114" t="s">
        <v>2035</v>
      </c>
    </row>
    <row r="598" spans="33:34" ht="12.75" hidden="1">
      <c r="AG598" s="113" t="s">
        <v>2036</v>
      </c>
      <c r="AH598" s="114" t="s">
        <v>2037</v>
      </c>
    </row>
    <row r="599" spans="33:34" ht="12.75" hidden="1">
      <c r="AG599" s="113" t="s">
        <v>2038</v>
      </c>
      <c r="AH599" s="114" t="s">
        <v>2039</v>
      </c>
    </row>
    <row r="600" spans="33:34" ht="12.75" hidden="1">
      <c r="AG600" s="113" t="s">
        <v>2040</v>
      </c>
      <c r="AH600" s="114" t="s">
        <v>2041</v>
      </c>
    </row>
    <row r="601" spans="33:34" ht="12.75" hidden="1">
      <c r="AG601" s="113" t="s">
        <v>130</v>
      </c>
      <c r="AH601" s="114" t="s">
        <v>2042</v>
      </c>
    </row>
    <row r="602" spans="33:34" ht="12.75" hidden="1">
      <c r="AG602" s="113" t="s">
        <v>2043</v>
      </c>
      <c r="AH602" s="114" t="s">
        <v>2044</v>
      </c>
    </row>
    <row r="603" spans="33:34" ht="12.75" hidden="1">
      <c r="AG603" s="113" t="s">
        <v>2045</v>
      </c>
      <c r="AH603" s="114" t="s">
        <v>2046</v>
      </c>
    </row>
    <row r="604" spans="33:34" ht="12.75" hidden="1">
      <c r="AG604" s="113" t="s">
        <v>2047</v>
      </c>
      <c r="AH604" s="114" t="s">
        <v>2048</v>
      </c>
    </row>
    <row r="605" spans="33:34" ht="12.75" hidden="1">
      <c r="AG605" s="113" t="s">
        <v>2049</v>
      </c>
      <c r="AH605" s="114" t="s">
        <v>2050</v>
      </c>
    </row>
    <row r="606" spans="33:34" ht="12.75" hidden="1">
      <c r="AG606" s="113" t="s">
        <v>2051</v>
      </c>
      <c r="AH606" s="114" t="s">
        <v>2052</v>
      </c>
    </row>
    <row r="607" spans="33:34" ht="12.75" hidden="1">
      <c r="AG607" s="113" t="s">
        <v>2053</v>
      </c>
      <c r="AH607" s="114" t="s">
        <v>2054</v>
      </c>
    </row>
    <row r="608" spans="33:34" ht="12.75" hidden="1">
      <c r="AG608" s="113" t="s">
        <v>2055</v>
      </c>
      <c r="AH608" s="114" t="s">
        <v>2056</v>
      </c>
    </row>
    <row r="609" spans="33:34" ht="12.75" hidden="1">
      <c r="AG609" s="113" t="s">
        <v>2057</v>
      </c>
      <c r="AH609" s="114" t="s">
        <v>2058</v>
      </c>
    </row>
    <row r="610" spans="33:34" ht="12.75" hidden="1">
      <c r="AG610" s="113" t="s">
        <v>2059</v>
      </c>
      <c r="AH610" s="114" t="s">
        <v>2060</v>
      </c>
    </row>
    <row r="611" spans="33:34" ht="12.75" hidden="1">
      <c r="AG611" s="113" t="s">
        <v>2061</v>
      </c>
      <c r="AH611" s="114" t="s">
        <v>2062</v>
      </c>
    </row>
    <row r="612" spans="33:34" ht="12.75" hidden="1">
      <c r="AG612" s="111" t="s">
        <v>2063</v>
      </c>
      <c r="AH612" s="111" t="s">
        <v>2064</v>
      </c>
    </row>
    <row r="613" spans="33:34" ht="12.75" hidden="1">
      <c r="AG613" s="111" t="s">
        <v>2065</v>
      </c>
      <c r="AH613" s="111" t="s">
        <v>2066</v>
      </c>
    </row>
    <row r="614" spans="33:34" ht="12.75" hidden="1">
      <c r="AG614" s="111" t="s">
        <v>2067</v>
      </c>
      <c r="AH614" s="111" t="s">
        <v>2068</v>
      </c>
    </row>
    <row r="615" spans="33:34" ht="12.75" hidden="1">
      <c r="AG615" s="111" t="s">
        <v>2069</v>
      </c>
      <c r="AH615" s="111" t="s">
        <v>2070</v>
      </c>
    </row>
    <row r="616" spans="33:34" ht="12.75" hidden="1">
      <c r="AG616" s="111" t="s">
        <v>2071</v>
      </c>
      <c r="AH616" s="111" t="s">
        <v>2072</v>
      </c>
    </row>
    <row r="617" spans="33:34" ht="12.75" hidden="1">
      <c r="AG617" s="111" t="s">
        <v>2073</v>
      </c>
      <c r="AH617" s="111" t="s">
        <v>2074</v>
      </c>
    </row>
    <row r="618" spans="33:34" ht="12.75" hidden="1">
      <c r="AG618" s="111" t="s">
        <v>2075</v>
      </c>
      <c r="AH618" s="111" t="s">
        <v>2076</v>
      </c>
    </row>
    <row r="619" spans="33:34" ht="12.75" hidden="1">
      <c r="AG619" s="111" t="s">
        <v>2077</v>
      </c>
      <c r="AH619" s="111" t="s">
        <v>2078</v>
      </c>
    </row>
    <row r="620" spans="33:34" ht="12.75" hidden="1">
      <c r="AG620" s="111" t="s">
        <v>2079</v>
      </c>
      <c r="AH620" s="111" t="s">
        <v>2080</v>
      </c>
    </row>
    <row r="621" spans="33:34" ht="12.75" hidden="1">
      <c r="AG621" s="111" t="s">
        <v>2081</v>
      </c>
      <c r="AH621" s="111" t="s">
        <v>2082</v>
      </c>
    </row>
    <row r="622" spans="33:34" ht="12.75" hidden="1">
      <c r="AG622" s="111" t="s">
        <v>2083</v>
      </c>
      <c r="AH622" s="111" t="s">
        <v>2084</v>
      </c>
    </row>
    <row r="623" spans="33:34" ht="12.75" hidden="1">
      <c r="AG623" s="111" t="s">
        <v>2085</v>
      </c>
      <c r="AH623" s="111" t="s">
        <v>2086</v>
      </c>
    </row>
    <row r="624" spans="33:34" ht="12.75" hidden="1">
      <c r="AG624" s="111" t="s">
        <v>2087</v>
      </c>
      <c r="AH624" s="111" t="s">
        <v>2088</v>
      </c>
    </row>
    <row r="625" spans="33:34" ht="12.75" hidden="1">
      <c r="AG625" s="111" t="s">
        <v>2089</v>
      </c>
      <c r="AH625" s="111" t="s">
        <v>2090</v>
      </c>
    </row>
    <row r="626" spans="33:34" ht="12.75" hidden="1">
      <c r="AG626" s="111" t="s">
        <v>2091</v>
      </c>
      <c r="AH626" s="111" t="s">
        <v>2092</v>
      </c>
    </row>
    <row r="627" spans="33:34" ht="12.75" hidden="1">
      <c r="AG627" s="111" t="s">
        <v>2093</v>
      </c>
      <c r="AH627" s="111" t="s">
        <v>2094</v>
      </c>
    </row>
    <row r="628" spans="33:34" ht="12.75" hidden="1">
      <c r="AG628" s="111" t="s">
        <v>2095</v>
      </c>
      <c r="AH628" s="111" t="s">
        <v>2096</v>
      </c>
    </row>
    <row r="629" spans="33:34" ht="12.75" hidden="1">
      <c r="AG629" s="111" t="s">
        <v>2097</v>
      </c>
      <c r="AH629" s="111" t="s">
        <v>2098</v>
      </c>
    </row>
    <row r="630" spans="33:34" ht="12.75" hidden="1">
      <c r="AG630" s="111" t="s">
        <v>2099</v>
      </c>
      <c r="AH630" s="111" t="s">
        <v>2100</v>
      </c>
    </row>
    <row r="631" spans="33:34" ht="12.75" hidden="1">
      <c r="AG631" s="111" t="s">
        <v>2101</v>
      </c>
      <c r="AH631" s="111" t="s">
        <v>2102</v>
      </c>
    </row>
    <row r="632" spans="33:34" ht="12.75" hidden="1">
      <c r="AG632" s="111" t="s">
        <v>2103</v>
      </c>
      <c r="AH632" s="111" t="s">
        <v>2104</v>
      </c>
    </row>
    <row r="633" spans="33:34" ht="12.75" hidden="1">
      <c r="AG633" s="111" t="s">
        <v>2105</v>
      </c>
      <c r="AH633" s="111" t="s">
        <v>2106</v>
      </c>
    </row>
    <row r="634" spans="33:34" ht="12.75" hidden="1">
      <c r="AG634" s="111" t="s">
        <v>2107</v>
      </c>
      <c r="AH634" s="111" t="s">
        <v>2108</v>
      </c>
    </row>
    <row r="635" spans="33:34" ht="12.75" hidden="1">
      <c r="AG635" s="111" t="s">
        <v>2109</v>
      </c>
      <c r="AH635" s="111" t="s">
        <v>2110</v>
      </c>
    </row>
    <row r="636" spans="33:34" ht="12.75" hidden="1">
      <c r="AG636" s="111" t="s">
        <v>2111</v>
      </c>
      <c r="AH636" s="111" t="s">
        <v>2112</v>
      </c>
    </row>
    <row r="637" spans="33:34" ht="12.75" hidden="1">
      <c r="AG637" s="111" t="s">
        <v>2113</v>
      </c>
      <c r="AH637" s="111" t="s">
        <v>2114</v>
      </c>
    </row>
    <row r="638" spans="33:34" ht="12.75" hidden="1">
      <c r="AG638" s="111" t="s">
        <v>2115</v>
      </c>
      <c r="AH638" s="111" t="s">
        <v>2116</v>
      </c>
    </row>
    <row r="639" spans="33:34" ht="12.75" hidden="1">
      <c r="AG639" s="111" t="s">
        <v>2117</v>
      </c>
      <c r="AH639" s="111" t="s">
        <v>2118</v>
      </c>
    </row>
  </sheetData>
  <sheetProtection password="C79A" sheet="1"/>
  <mergeCells count="197">
    <mergeCell ref="B192:C192"/>
    <mergeCell ref="D192:E192"/>
    <mergeCell ref="F192:H192"/>
    <mergeCell ref="I192:K192"/>
    <mergeCell ref="B186:C186"/>
    <mergeCell ref="D186:F186"/>
    <mergeCell ref="B188:C188"/>
    <mergeCell ref="D188:F188"/>
    <mergeCell ref="B190:C190"/>
    <mergeCell ref="D190:E190"/>
    <mergeCell ref="B179:G179"/>
    <mergeCell ref="B180:G180"/>
    <mergeCell ref="B181:G181"/>
    <mergeCell ref="A182:G182"/>
    <mergeCell ref="B183:G183"/>
    <mergeCell ref="B184:G184"/>
    <mergeCell ref="H174:H175"/>
    <mergeCell ref="I174:J174"/>
    <mergeCell ref="K174:K175"/>
    <mergeCell ref="B176:G176"/>
    <mergeCell ref="B177:G177"/>
    <mergeCell ref="B178:G178"/>
    <mergeCell ref="B169:G169"/>
    <mergeCell ref="B170:G170"/>
    <mergeCell ref="B171:G171"/>
    <mergeCell ref="B172:G172"/>
    <mergeCell ref="B173:G173"/>
    <mergeCell ref="A174:G175"/>
    <mergeCell ref="B163:G163"/>
    <mergeCell ref="B164:G164"/>
    <mergeCell ref="B165:G165"/>
    <mergeCell ref="B166:G166"/>
    <mergeCell ref="A167:K167"/>
    <mergeCell ref="B168:G168"/>
    <mergeCell ref="B157:G157"/>
    <mergeCell ref="B158:G158"/>
    <mergeCell ref="B159:G159"/>
    <mergeCell ref="B160:G160"/>
    <mergeCell ref="B161:G161"/>
    <mergeCell ref="B162:G162"/>
    <mergeCell ref="B151:G151"/>
    <mergeCell ref="B152:G152"/>
    <mergeCell ref="B153:G153"/>
    <mergeCell ref="B154:G154"/>
    <mergeCell ref="B155:G155"/>
    <mergeCell ref="B156:G156"/>
    <mergeCell ref="B145:G145"/>
    <mergeCell ref="B146:G146"/>
    <mergeCell ref="B147:G147"/>
    <mergeCell ref="B148:G148"/>
    <mergeCell ref="B149:G149"/>
    <mergeCell ref="B150:G150"/>
    <mergeCell ref="B139:G139"/>
    <mergeCell ref="B140:G140"/>
    <mergeCell ref="B141:G141"/>
    <mergeCell ref="B142:G142"/>
    <mergeCell ref="B143:G143"/>
    <mergeCell ref="B144:G144"/>
    <mergeCell ref="B133:G133"/>
    <mergeCell ref="B134:G134"/>
    <mergeCell ref="B135:G135"/>
    <mergeCell ref="B136:G136"/>
    <mergeCell ref="B137:G137"/>
    <mergeCell ref="B138:G138"/>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G74"/>
    <mergeCell ref="B75:G75"/>
    <mergeCell ref="B76:G76"/>
    <mergeCell ref="B77:G77"/>
    <mergeCell ref="B78:G78"/>
    <mergeCell ref="B67:G67"/>
    <mergeCell ref="B68:G68"/>
    <mergeCell ref="B69:G69"/>
    <mergeCell ref="A70:K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B37:G37"/>
    <mergeCell ref="B38:G38"/>
    <mergeCell ref="B39:G39"/>
    <mergeCell ref="B40:G40"/>
    <mergeCell ref="B41:G41"/>
    <mergeCell ref="B42:G42"/>
    <mergeCell ref="B31:G31"/>
    <mergeCell ref="B32:G32"/>
    <mergeCell ref="B33:G33"/>
    <mergeCell ref="B34:G34"/>
    <mergeCell ref="B35:G35"/>
    <mergeCell ref="B36:G36"/>
    <mergeCell ref="B25:G25"/>
    <mergeCell ref="A26:K26"/>
    <mergeCell ref="B27:G27"/>
    <mergeCell ref="B28:G28"/>
    <mergeCell ref="B29:G29"/>
    <mergeCell ref="B30:G30"/>
    <mergeCell ref="A20:B20"/>
    <mergeCell ref="C20:H20"/>
    <mergeCell ref="I20:K20"/>
    <mergeCell ref="A22:I22"/>
    <mergeCell ref="J22:K22"/>
    <mergeCell ref="B24:G24"/>
    <mergeCell ref="A12:B12"/>
    <mergeCell ref="C12:F12"/>
    <mergeCell ref="A14:B14"/>
    <mergeCell ref="C14:E14"/>
    <mergeCell ref="A16:B16"/>
    <mergeCell ref="A18:B18"/>
    <mergeCell ref="A8:B8"/>
    <mergeCell ref="J8:K8"/>
    <mergeCell ref="A10:B10"/>
    <mergeCell ref="C10:F10"/>
    <mergeCell ref="G10:I10"/>
    <mergeCell ref="J10:K10"/>
    <mergeCell ref="A3:I3"/>
    <mergeCell ref="J3:K3"/>
    <mergeCell ref="A4:K4"/>
    <mergeCell ref="A5:I5"/>
    <mergeCell ref="A6:B6"/>
    <mergeCell ref="C6:H6"/>
    <mergeCell ref="I6:J6"/>
  </mergeCells>
  <conditionalFormatting sqref="H21:I21">
    <cfRule type="cellIs" priority="1" dxfId="13" operator="equal" stopIfTrue="1">
      <formula>"Neke kontrole na obrascu još nisu zadovoljene"</formula>
    </cfRule>
  </conditionalFormatting>
  <conditionalFormatting sqref="I27:J69 I71:J166 I168:J173 I176:J181 I183:J184">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textLength" allowBlank="1" showErrorMessage="1" errorTitle="Neispravno ime i prezime osobe" error="Upišite ime i prezime zakonskog predstavnika bez ikakvih titula, funkcija i slično. Dužina teksta zakonskog predstavnika može biti između 6 i 40 slova." sqref="D186 I192">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8">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90 D192">
      <formula1>7</formula1>
      <formula2>10</formula2>
    </dataValidation>
    <dataValidation type="list" allowBlank="1" showErrorMessage="1" errorTitle="Kriva općina" error="Županija i općina se upisuju šifarski (šifrarnik postojećih općina i pripadajućih županija imate na listu ZupOpc)" sqref="K16">
      <formula1>PRRAS!$O$24:$O$580</formula1>
      <formula2>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PRRAS!$S$26:$S$26</formula1>
      <formula2>0</formula2>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27:J69 I71:J166 I168:J173 I176:J181 I183:J184">
      <formula1>0</formula1>
    </dataValidation>
    <dataValidation type="whole" allowBlank="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ErrorMessage="1" errorTitle="Neispravan OIB" error="Osobni identifikacijski broj (OIB) mora biti duljine 11 znamenaka" sqref="J10:K10">
      <formula1>100</formula1>
      <formula2>99999999999</formula2>
    </dataValidation>
    <dataValidation type="list" allowBlank="1" showErrorMessage="1" errorTitle="Neispravna šifra djelatnosti" error="Šifra djelatnosti koju ste upisali ne postoji u šifrarniku, ispravite unos." sqref="C18">
      <formula1>PRRAS!$AG$24:$AG$639</formula1>
      <formula2>0</formula2>
    </dataValidation>
  </dataValidations>
  <hyperlinks>
    <hyperlink ref="B1" location="Novosti!A1" display="Novosti"/>
    <hyperlink ref="C1" location="Upute!A1" display="Upute"/>
    <hyperlink ref="D1" location="RefStr!A1" display="RefStr"/>
    <hyperlink ref="E1" location="PRRAS!A1" display="PR-RAS"/>
    <hyperlink ref="F1" location="BIL!A1" display="BIL"/>
    <hyperlink ref="G1" location="Kontrole!A1" display="Kontrole"/>
    <hyperlink ref="H1" location="ZupOpc!A1" display="ZupOpc"/>
    <hyperlink ref="I1" location="Djelat!A1" display="Djelat"/>
    <hyperlink ref="J1" location="Promjene!A1" display="Promjene"/>
    <hyperlink ref="I192" r:id="rId1" display="usluge.ari@optinet.hr"/>
  </hyperlinks>
  <printOptions horizontalCentered="1"/>
  <pageMargins left="0.5902777777777778" right="0.5902777777777778" top="0.7875" bottom="0.7868055555555555" header="0.5118055555555555" footer="0.5902777777777778"/>
  <pageSetup fitToHeight="0" fitToWidth="1" horizontalDpi="300" verticalDpi="300" orientation="portrait" paperSize="9"/>
  <headerFooter alignWithMargins="0">
    <oddFooter>&amp;RStranica: &amp;P</oddFooter>
  </headerFooter>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IV240"/>
  <sheetViews>
    <sheetView showRowColHeaders="0" tabSelected="1" zoomScalePageLayoutView="0" workbookViewId="0" topLeftCell="A1">
      <selection activeCell="A1" sqref="A1"/>
    </sheetView>
  </sheetViews>
  <sheetFormatPr defaultColWidth="0" defaultRowHeight="13.5" customHeight="1"/>
  <cols>
    <col min="1" max="1" width="8.7109375" style="59" customWidth="1"/>
    <col min="2" max="7" width="10.8515625" style="59" customWidth="1"/>
    <col min="8" max="8" width="7.7109375" style="59" customWidth="1"/>
    <col min="9" max="10" width="15.7109375" style="59" customWidth="1"/>
    <col min="11" max="11" width="8.7109375" style="59" customWidth="1"/>
    <col min="12" max="12" width="1.1484375" style="59" customWidth="1"/>
    <col min="13" max="16384" width="0" style="59" hidden="1" customWidth="1"/>
  </cols>
  <sheetData>
    <row r="1" spans="1:256" ht="30" customHeight="1">
      <c r="A1" s="1" t="s">
        <v>0</v>
      </c>
      <c r="B1" s="2" t="s">
        <v>1</v>
      </c>
      <c r="C1" s="2" t="s">
        <v>2</v>
      </c>
      <c r="D1" s="2" t="s">
        <v>3</v>
      </c>
      <c r="E1" s="2" t="s">
        <v>4</v>
      </c>
      <c r="F1" s="2" t="s">
        <v>5</v>
      </c>
      <c r="G1" s="2" t="s">
        <v>6</v>
      </c>
      <c r="H1" s="2" t="s">
        <v>7</v>
      </c>
      <c r="I1" s="2" t="s">
        <v>8</v>
      </c>
      <c r="J1" s="2" t="s">
        <v>9</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1" s="3" customFormat="1" ht="4.5" customHeight="1">
      <c r="A2" s="63"/>
      <c r="B2" s="64"/>
      <c r="C2" s="64"/>
      <c r="D2" s="64"/>
      <c r="E2" s="64"/>
      <c r="F2" s="64"/>
      <c r="G2" s="64"/>
      <c r="H2" s="65"/>
      <c r="I2" s="64"/>
      <c r="J2" s="64"/>
      <c r="K2" s="65"/>
    </row>
    <row r="3" spans="1:11" ht="30" customHeight="1">
      <c r="A3" s="304" t="s">
        <v>2119</v>
      </c>
      <c r="B3" s="304"/>
      <c r="C3" s="304"/>
      <c r="D3" s="304"/>
      <c r="E3" s="304"/>
      <c r="F3" s="304"/>
      <c r="G3" s="304"/>
      <c r="H3" s="304"/>
      <c r="I3" s="304"/>
      <c r="J3" s="142"/>
      <c r="K3" s="142"/>
    </row>
    <row r="4" spans="1:11" ht="30" customHeight="1">
      <c r="A4" s="305" t="s">
        <v>2120</v>
      </c>
      <c r="B4" s="305"/>
      <c r="C4" s="305"/>
      <c r="D4" s="305"/>
      <c r="E4" s="305"/>
      <c r="F4" s="305"/>
      <c r="G4" s="305"/>
      <c r="H4" s="305"/>
      <c r="I4" s="305"/>
      <c r="J4" s="306" t="s">
        <v>2121</v>
      </c>
      <c r="K4" s="306"/>
    </row>
    <row r="5" spans="1:11" s="70" customFormat="1" ht="30" customHeight="1">
      <c r="A5" s="307" t="str">
        <f>IF(J8="","stanje na dan 31. 12. 20____. godine","stanje na dan 31.12. "&amp;MID(J8,1,4)&amp;".")</f>
        <v>stanje na dan 31.12. 2014.</v>
      </c>
      <c r="B5" s="307"/>
      <c r="C5" s="307"/>
      <c r="D5" s="307"/>
      <c r="E5" s="307"/>
      <c r="F5" s="307"/>
      <c r="G5" s="307"/>
      <c r="H5" s="307"/>
      <c r="I5" s="307"/>
      <c r="J5" s="143"/>
      <c r="K5" s="143"/>
    </row>
    <row r="6" spans="1:8" ht="15" customHeight="1">
      <c r="A6" s="308" t="s">
        <v>112</v>
      </c>
      <c r="B6" s="308"/>
      <c r="C6" s="309" t="str">
        <f>IF(AND(PRRAS!C6&lt;&gt;"",RIGHT(PRRAS!$K$6,2)="12"),PRRAS!C6,"")</f>
        <v>HRVATSKI SAVEZ UDRUGA TJELESNIH INVALIDA</v>
      </c>
      <c r="D6" s="309">
        <f>IF(AND(PRRAS!D6&lt;&gt;"",RIGHT(PRRAS!$K$6,2)="12"),PRRAS!D6,"")</f>
      </c>
      <c r="E6" s="309">
        <f>IF(AND(PRRAS!E6&lt;&gt;"",RIGHT(PRRAS!$K$6,2)="12"),PRRAS!E6,"")</f>
      </c>
      <c r="F6" s="309">
        <f>IF(AND(PRRAS!F6&lt;&gt;"",RIGHT(PRRAS!$K$6,2)="12"),PRRAS!F6,"")</f>
      </c>
      <c r="G6" s="309">
        <f>IF(AND(PRRAS!G6&lt;&gt;"",RIGHT(PRRAS!$K$6,2)="12"),PRRAS!G6,"")</f>
      </c>
      <c r="H6" s="309">
        <f>IF(AND(PRRAS!H6&lt;&gt;"",RIGHT(PRRAS!$K$6,2)="12"),PRRAS!H6,"")</f>
      </c>
    </row>
    <row r="7" spans="1:11" ht="4.5" customHeight="1">
      <c r="A7" s="145"/>
      <c r="B7" s="145"/>
      <c r="C7" s="146"/>
      <c r="D7" s="146"/>
      <c r="E7" s="147"/>
      <c r="F7" s="148"/>
      <c r="G7" s="148"/>
      <c r="H7" s="148"/>
      <c r="I7" s="148"/>
      <c r="J7" s="149"/>
      <c r="K7" s="150"/>
    </row>
    <row r="8" spans="1:11" ht="15" customHeight="1">
      <c r="A8" s="308" t="s">
        <v>116</v>
      </c>
      <c r="B8" s="308"/>
      <c r="C8" s="144">
        <f>IF(AND(PRRAS!C8&lt;&gt;"",RIGHT(PRRAS!$K$6,2)="12"),PRRAS!C8,"")</f>
        <v>10000</v>
      </c>
      <c r="D8" s="151"/>
      <c r="E8" s="151"/>
      <c r="F8" s="151"/>
      <c r="G8" s="151"/>
      <c r="H8" s="310" t="s">
        <v>2122</v>
      </c>
      <c r="I8" s="310"/>
      <c r="J8" s="152" t="str">
        <f>IF(AND(PRRAS!K6&lt;&gt;"",RIGHT(PRRAS!$K$6,2)="12"),PRRAS!K6,"")</f>
        <v>2014-12</v>
      </c>
      <c r="K8" s="151"/>
    </row>
    <row r="9" spans="1:11" ht="4.5" customHeight="1">
      <c r="A9" s="153"/>
      <c r="B9" s="153"/>
      <c r="C9" s="146"/>
      <c r="D9" s="146"/>
      <c r="E9" s="148"/>
      <c r="F9" s="148"/>
      <c r="G9" s="148"/>
      <c r="H9" s="148"/>
      <c r="I9" s="148"/>
      <c r="J9" s="154"/>
      <c r="K9" s="155"/>
    </row>
    <row r="10" spans="1:11" ht="15" customHeight="1">
      <c r="A10" s="308" t="s">
        <v>118</v>
      </c>
      <c r="B10" s="308"/>
      <c r="C10" s="309" t="str">
        <f>IF(AND(PRRAS!C10&lt;&gt;"",RIGHT(PRRAS!$K$6,2)="12"),PRRAS!C10,"")</f>
        <v>ZAGREB</v>
      </c>
      <c r="D10" s="309">
        <f>IF(AND(PRRAS!D10&lt;&gt;"",RIGHT(PRRAS!$K$6,2)="12"),PRRAS!D10,"")</f>
      </c>
      <c r="E10" s="309">
        <f>IF(AND(PRRAS!E10&lt;&gt;"",RIGHT(PRRAS!$K$6,2)="12"),PRRAS!E10,"")</f>
      </c>
      <c r="F10" s="309">
        <f>IF(AND(PRRAS!F10&lt;&gt;"",RIGHT(PRRAS!$K$6,2)="12"),PRRAS!F10,"")</f>
      </c>
      <c r="G10" s="151"/>
      <c r="H10" s="151"/>
      <c r="I10" s="156" t="s">
        <v>2123</v>
      </c>
      <c r="J10" s="157">
        <f>IF(AND(PRRAS!J10&lt;&gt;"",RIGHT(PRRAS!$K$6,2)="12"),PRRAS!J10,"")</f>
        <v>12859943483</v>
      </c>
      <c r="K10" s="151"/>
    </row>
    <row r="11" spans="1:11" ht="4.5" customHeight="1">
      <c r="A11" s="158"/>
      <c r="B11" s="159"/>
      <c r="C11" s="146"/>
      <c r="D11" s="146"/>
      <c r="E11" s="160"/>
      <c r="F11" s="160"/>
      <c r="G11" s="160"/>
      <c r="H11" s="161"/>
      <c r="I11" s="161"/>
      <c r="J11" s="154"/>
      <c r="K11" s="149"/>
    </row>
    <row r="12" spans="1:10" ht="15" customHeight="1">
      <c r="A12" s="308" t="s">
        <v>121</v>
      </c>
      <c r="B12" s="308"/>
      <c r="C12" s="309" t="str">
        <f>IF(AND(PRRAS!C12&lt;&gt;"",RIGHT(PRRAS!$K$6,2)="12"),PRRAS!C12,"")</f>
        <v>ŠOŠTARIĆEVA 8</v>
      </c>
      <c r="D12" s="309">
        <f>IF(AND(PRRAS!D12&lt;&gt;"",RIGHT(PRRAS!$K$6,2)="12"),PRRAS!D12,"")</f>
      </c>
      <c r="E12" s="309">
        <f>IF(AND(PRRAS!E12&lt;&gt;"",RIGHT(PRRAS!$K$6,2)="12"),PRRAS!E12,"")</f>
      </c>
      <c r="F12" s="309">
        <f>IF(AND(PRRAS!F12&lt;&gt;"",RIGHT(PRRAS!$K$6,2)="12"),PRRAS!F12,"")</f>
      </c>
      <c r="G12" s="151"/>
      <c r="H12" s="151"/>
      <c r="I12" s="156" t="s">
        <v>127</v>
      </c>
      <c r="J12" s="157">
        <f>IF(AND(PRRAS!E16&lt;&gt;"",RIGHT(PRRAS!$K$6,2)="12"),PRRAS!E16,"")</f>
        <v>82775</v>
      </c>
    </row>
    <row r="13" spans="1:11" ht="4.5" customHeight="1">
      <c r="A13" s="153"/>
      <c r="B13" s="153"/>
      <c r="C13" s="146"/>
      <c r="D13" s="146"/>
      <c r="E13" s="160"/>
      <c r="F13" s="160"/>
      <c r="G13" s="162"/>
      <c r="H13" s="162"/>
      <c r="I13" s="162"/>
      <c r="J13" s="154"/>
      <c r="K13" s="149"/>
    </row>
    <row r="14" spans="1:10" ht="15" customHeight="1">
      <c r="A14" s="308" t="s">
        <v>123</v>
      </c>
      <c r="B14" s="308"/>
      <c r="C14" s="309"/>
      <c r="D14" s="309"/>
      <c r="E14" s="309"/>
      <c r="F14" s="142"/>
      <c r="G14" s="151"/>
      <c r="H14" s="151"/>
      <c r="I14" s="156" t="s">
        <v>124</v>
      </c>
      <c r="J14" s="163">
        <f>IF(AND(PRRAS!K14&lt;&gt;"",RIGHT(PRRAS!$K$6,2)="12"),PRRAS!K14,"")</f>
        <v>21</v>
      </c>
    </row>
    <row r="15" spans="1:11" ht="4.5" customHeight="1">
      <c r="A15" s="153"/>
      <c r="B15" s="153"/>
      <c r="C15" s="146"/>
      <c r="D15" s="146"/>
      <c r="E15" s="160"/>
      <c r="F15" s="160"/>
      <c r="G15" s="160"/>
      <c r="H15" s="161"/>
      <c r="I15" s="161"/>
      <c r="J15" s="154"/>
      <c r="K15" s="164"/>
    </row>
    <row r="16" spans="1:10" ht="15" customHeight="1">
      <c r="A16" s="310" t="s">
        <v>125</v>
      </c>
      <c r="B16" s="310"/>
      <c r="C16" s="152" t="str">
        <f>IF(AND(PRRAS!C16&lt;&gt;"",RIGHT(PRRAS!$K$6,2)="12"),PRRAS!C16,"")</f>
        <v>03228169</v>
      </c>
      <c r="D16" s="151"/>
      <c r="E16" s="151"/>
      <c r="F16" s="151"/>
      <c r="G16" s="151"/>
      <c r="H16" s="151"/>
      <c r="I16" s="156" t="s">
        <v>128</v>
      </c>
      <c r="J16" s="163">
        <f>IF(AND(PRRAS!K16&lt;&gt;"",RIGHT(PRRAS!$K$6,2)="12"),PRRAS!K16,"")</f>
        <v>133</v>
      </c>
    </row>
    <row r="17" spans="1:11" ht="4.5" customHeight="1">
      <c r="A17" s="153"/>
      <c r="B17" s="153"/>
      <c r="C17" s="146"/>
      <c r="D17" s="146"/>
      <c r="E17" s="160"/>
      <c r="F17" s="160"/>
      <c r="G17" s="160"/>
      <c r="H17" s="161"/>
      <c r="I17" s="161"/>
      <c r="J17" s="149"/>
      <c r="K17" s="149"/>
    </row>
    <row r="18" spans="1:11" ht="15" customHeight="1">
      <c r="A18" s="310" t="s">
        <v>129</v>
      </c>
      <c r="B18" s="310"/>
      <c r="C18" s="152" t="str">
        <f>IF(AND(PRRAS!C18&lt;&gt;"",RIGHT(PRRAS!$K$6,2)="12"),PRRAS!C18,"")</f>
        <v>8899</v>
      </c>
      <c r="D18" s="151"/>
      <c r="E18" s="151"/>
      <c r="F18" s="151"/>
      <c r="G18" s="151"/>
      <c r="H18" s="142"/>
      <c r="I18" s="142"/>
      <c r="J18" s="142"/>
      <c r="K18" s="142"/>
    </row>
    <row r="19" spans="1:11" ht="4.5" customHeight="1">
      <c r="A19" s="153"/>
      <c r="B19" s="153"/>
      <c r="C19" s="146"/>
      <c r="D19" s="146"/>
      <c r="E19" s="160"/>
      <c r="F19" s="160"/>
      <c r="G19" s="160"/>
      <c r="H19" s="165"/>
      <c r="I19" s="165"/>
      <c r="J19" s="166"/>
      <c r="K19" s="166"/>
    </row>
    <row r="20" spans="1:11" ht="15" customHeight="1">
      <c r="A20" s="310" t="s">
        <v>131</v>
      </c>
      <c r="B20" s="310"/>
      <c r="C20" s="284" t="str">
        <f>IF(Kontrole!L2&gt;0,"Nisu zadovoljene osnovne kontrole!!!",IF(Kontrole!L1&gt;0,"Kontrole zadovoljene, postoje samo neka upozorenja","Sve su kontrole zadovoljene"))</f>
        <v>Sve su kontrole zadovoljene</v>
      </c>
      <c r="D20" s="284"/>
      <c r="E20" s="284"/>
      <c r="F20" s="284"/>
      <c r="G20" s="284"/>
      <c r="H20" s="284"/>
      <c r="I20" s="311" t="str">
        <f>"Verzija Excel datoteke: "&amp;MID(PraviPod!G30,1,1)&amp;"."&amp;MID(PraviPod!G30,2,1)&amp;"."&amp;MID(PraviPod!G30,3,1)&amp;"."</f>
        <v>Verzija Excel datoteke: 3.0.1.</v>
      </c>
      <c r="J20" s="311"/>
      <c r="K20" s="311"/>
    </row>
    <row r="21" spans="1:11" ht="4.5" customHeight="1">
      <c r="A21" s="167"/>
      <c r="B21" s="167"/>
      <c r="C21" s="168"/>
      <c r="D21" s="168"/>
      <c r="E21" s="168"/>
      <c r="F21" s="168"/>
      <c r="G21" s="168"/>
      <c r="H21" s="169"/>
      <c r="I21" s="169"/>
      <c r="J21" s="170"/>
      <c r="K21" s="170"/>
    </row>
    <row r="22" spans="1:11" ht="24.75" customHeight="1">
      <c r="A22" s="286" t="str">
        <f>IF(AND(PRRAS!A22&lt;&gt;"",RIGHT(PRRAS!$K$6,2)="12"),PRRAS!A22,"")</f>
        <v>Djelatnost: Ostale djelatnosti socijalne skrbi bez smještaja, d. n.</v>
      </c>
      <c r="B22" s="286">
        <f>IF(AND(PRRAS!B22&lt;&gt;"",RIGHT(PRRAS!$K$6,2)="12"),PRRAS!B22,"")</f>
      </c>
      <c r="C22" s="286">
        <f>IF(AND(PRRAS!C22&lt;&gt;"",RIGHT(PRRAS!$K$6,2)="12"),PRRAS!C22,"")</f>
      </c>
      <c r="D22" s="286">
        <f>IF(AND(PRRAS!D22&lt;&gt;"",RIGHT(PRRAS!$K$6,2)="12"),PRRAS!D22,"")</f>
      </c>
      <c r="E22" s="286">
        <f>IF(AND(PRRAS!E22&lt;&gt;"",RIGHT(PRRAS!$K$6,2)="12"),PRRAS!E22,"")</f>
      </c>
      <c r="F22" s="286">
        <f>IF(AND(PRRAS!F22&lt;&gt;"",RIGHT(PRRAS!$K$6,2)="12"),PRRAS!F22,"")</f>
      </c>
      <c r="G22" s="286">
        <f>IF(AND(PRRAS!G22&lt;&gt;"",RIGHT(PRRAS!$K$6,2)="12"),PRRAS!G22,"")</f>
      </c>
      <c r="H22" s="286">
        <f>IF(AND(PRRAS!H22&lt;&gt;"",RIGHT(PRRAS!$K$6,2)="12"),PRRAS!H22,"")</f>
      </c>
      <c r="I22" s="286">
        <f>IF(AND(PRRAS!I22&lt;&gt;"",RIGHT(PRRAS!$K$6,2)="12"),PRRAS!I22,"")</f>
      </c>
      <c r="J22" s="312" t="str">
        <f>"Vrsta posla: "&amp;PraviPod!G31</f>
        <v>Vrsta posla: 708</v>
      </c>
      <c r="K22" s="312"/>
    </row>
    <row r="23" spans="1:11" ht="4.5" customHeight="1">
      <c r="A23" s="171"/>
      <c r="B23" s="171"/>
      <c r="C23" s="171"/>
      <c r="D23" s="171"/>
      <c r="E23" s="171"/>
      <c r="F23" s="171"/>
      <c r="G23" s="171"/>
      <c r="H23" s="171"/>
      <c r="I23" s="171"/>
      <c r="J23" s="142"/>
      <c r="K23" s="142"/>
    </row>
    <row r="24" spans="1:11" ht="34.5" customHeight="1">
      <c r="A24" s="172" t="s">
        <v>132</v>
      </c>
      <c r="B24" s="313" t="s">
        <v>133</v>
      </c>
      <c r="C24" s="313"/>
      <c r="D24" s="313"/>
      <c r="E24" s="313"/>
      <c r="F24" s="313"/>
      <c r="G24" s="313"/>
      <c r="H24" s="173" t="s">
        <v>60</v>
      </c>
      <c r="I24" s="174" t="s">
        <v>45</v>
      </c>
      <c r="J24" s="172" t="s">
        <v>46</v>
      </c>
      <c r="K24" s="172" t="s">
        <v>134</v>
      </c>
    </row>
    <row r="25" spans="1:11" ht="12" customHeight="1">
      <c r="A25" s="172">
        <v>1</v>
      </c>
      <c r="B25" s="313">
        <v>2</v>
      </c>
      <c r="C25" s="313"/>
      <c r="D25" s="313"/>
      <c r="E25" s="313"/>
      <c r="F25" s="313"/>
      <c r="G25" s="313"/>
      <c r="H25" s="173">
        <v>3</v>
      </c>
      <c r="I25" s="173">
        <v>4</v>
      </c>
      <c r="J25" s="172">
        <v>5</v>
      </c>
      <c r="K25" s="172">
        <v>6</v>
      </c>
    </row>
    <row r="26" spans="1:11" ht="15.75" customHeight="1">
      <c r="A26" s="314" t="s">
        <v>2124</v>
      </c>
      <c r="B26" s="314"/>
      <c r="C26" s="314"/>
      <c r="D26" s="314"/>
      <c r="E26" s="314"/>
      <c r="F26" s="314"/>
      <c r="G26" s="314"/>
      <c r="H26" s="314"/>
      <c r="I26" s="314"/>
      <c r="J26" s="314"/>
      <c r="K26" s="314"/>
    </row>
    <row r="27" spans="1:11" ht="13.5" customHeight="1">
      <c r="A27" s="175"/>
      <c r="B27" s="315" t="s">
        <v>2125</v>
      </c>
      <c r="C27" s="315"/>
      <c r="D27" s="315"/>
      <c r="E27" s="315"/>
      <c r="F27" s="315"/>
      <c r="G27" s="315"/>
      <c r="H27" s="176">
        <v>1</v>
      </c>
      <c r="I27" s="177">
        <f>I28+I100</f>
        <v>755383</v>
      </c>
      <c r="J27" s="177">
        <f>J28+J100</f>
        <v>908948</v>
      </c>
      <c r="K27" s="178">
        <f aca="true" t="shared" si="0" ref="K27:K90">IF(I27&gt;0,IF(J27/I27&gt;=100,"&gt;&gt;100",J27/I27*100),"-")</f>
        <v>120.32942229306194</v>
      </c>
    </row>
    <row r="28" spans="1:11" ht="13.5" customHeight="1">
      <c r="A28" s="179">
        <v>0</v>
      </c>
      <c r="B28" s="316" t="s">
        <v>2126</v>
      </c>
      <c r="C28" s="316"/>
      <c r="D28" s="316"/>
      <c r="E28" s="316"/>
      <c r="F28" s="316"/>
      <c r="G28" s="316"/>
      <c r="H28" s="180">
        <v>2</v>
      </c>
      <c r="I28" s="181">
        <f>I29+I44+I73+I77+I81+I90</f>
        <v>11514</v>
      </c>
      <c r="J28" s="181">
        <f>J29+J44+J73+J77+J81+J90</f>
        <v>7946</v>
      </c>
      <c r="K28" s="182">
        <f t="shared" si="0"/>
        <v>69.01163800590585</v>
      </c>
    </row>
    <row r="29" spans="1:11" ht="13.5" customHeight="1">
      <c r="A29" s="179" t="s">
        <v>2127</v>
      </c>
      <c r="B29" s="316" t="s">
        <v>2128</v>
      </c>
      <c r="C29" s="316"/>
      <c r="D29" s="316"/>
      <c r="E29" s="316"/>
      <c r="F29" s="316"/>
      <c r="G29" s="316"/>
      <c r="H29" s="180">
        <v>3</v>
      </c>
      <c r="I29" s="181">
        <f>I30+I34-I43</f>
        <v>0</v>
      </c>
      <c r="J29" s="181">
        <f>J30+J34-J43</f>
        <v>0</v>
      </c>
      <c r="K29" s="182" t="str">
        <f t="shared" si="0"/>
        <v>-</v>
      </c>
    </row>
    <row r="30" spans="1:11" ht="13.5" customHeight="1">
      <c r="A30" s="183" t="s">
        <v>2129</v>
      </c>
      <c r="B30" s="317" t="s">
        <v>2130</v>
      </c>
      <c r="C30" s="317"/>
      <c r="D30" s="317"/>
      <c r="E30" s="317"/>
      <c r="F30" s="317"/>
      <c r="G30" s="317"/>
      <c r="H30" s="180">
        <v>4</v>
      </c>
      <c r="I30" s="181">
        <f>SUM(I31:I33)</f>
        <v>0</v>
      </c>
      <c r="J30" s="181">
        <f>SUM(J31:J33)</f>
        <v>0</v>
      </c>
      <c r="K30" s="182" t="str">
        <f t="shared" si="0"/>
        <v>-</v>
      </c>
    </row>
    <row r="31" spans="1:11" ht="13.5" customHeight="1">
      <c r="A31" s="183" t="s">
        <v>139</v>
      </c>
      <c r="B31" s="317" t="s">
        <v>2131</v>
      </c>
      <c r="C31" s="317"/>
      <c r="D31" s="317"/>
      <c r="E31" s="317"/>
      <c r="F31" s="317"/>
      <c r="G31" s="317"/>
      <c r="H31" s="180">
        <v>5</v>
      </c>
      <c r="I31" s="184"/>
      <c r="J31" s="124"/>
      <c r="K31" s="182" t="str">
        <f t="shared" si="0"/>
        <v>-</v>
      </c>
    </row>
    <row r="32" spans="1:11" ht="13.5" customHeight="1">
      <c r="A32" s="183" t="s">
        <v>144</v>
      </c>
      <c r="B32" s="317" t="s">
        <v>2132</v>
      </c>
      <c r="C32" s="317"/>
      <c r="D32" s="317"/>
      <c r="E32" s="317"/>
      <c r="F32" s="317"/>
      <c r="G32" s="317"/>
      <c r="H32" s="180">
        <v>6</v>
      </c>
      <c r="I32" s="184"/>
      <c r="J32" s="124"/>
      <c r="K32" s="182" t="str">
        <f t="shared" si="0"/>
        <v>-</v>
      </c>
    </row>
    <row r="33" spans="1:11" ht="13.5" customHeight="1">
      <c r="A33" s="183" t="s">
        <v>150</v>
      </c>
      <c r="B33" s="317" t="s">
        <v>2133</v>
      </c>
      <c r="C33" s="317"/>
      <c r="D33" s="317"/>
      <c r="E33" s="317"/>
      <c r="F33" s="317"/>
      <c r="G33" s="317"/>
      <c r="H33" s="180">
        <v>7</v>
      </c>
      <c r="I33" s="184"/>
      <c r="J33" s="124"/>
      <c r="K33" s="182" t="str">
        <f t="shared" si="0"/>
        <v>-</v>
      </c>
    </row>
    <row r="34" spans="1:11" ht="13.5" customHeight="1">
      <c r="A34" s="183" t="s">
        <v>2134</v>
      </c>
      <c r="B34" s="317" t="s">
        <v>2135</v>
      </c>
      <c r="C34" s="317"/>
      <c r="D34" s="317"/>
      <c r="E34" s="317"/>
      <c r="F34" s="317"/>
      <c r="G34" s="317"/>
      <c r="H34" s="180">
        <v>8</v>
      </c>
      <c r="I34" s="181">
        <f>SUM(I35:I42)</f>
        <v>0</v>
      </c>
      <c r="J34" s="181">
        <f>SUM(J35:J42)</f>
        <v>0</v>
      </c>
      <c r="K34" s="182" t="str">
        <f t="shared" si="0"/>
        <v>-</v>
      </c>
    </row>
    <row r="35" spans="1:11" ht="13.5" customHeight="1">
      <c r="A35" s="183" t="s">
        <v>172</v>
      </c>
      <c r="B35" s="317" t="s">
        <v>2136</v>
      </c>
      <c r="C35" s="317"/>
      <c r="D35" s="317"/>
      <c r="E35" s="317"/>
      <c r="F35" s="317"/>
      <c r="G35" s="317"/>
      <c r="H35" s="180">
        <v>9</v>
      </c>
      <c r="I35" s="184"/>
      <c r="J35" s="124"/>
      <c r="K35" s="182" t="str">
        <f t="shared" si="0"/>
        <v>-</v>
      </c>
    </row>
    <row r="36" spans="1:11" ht="13.5" customHeight="1">
      <c r="A36" s="183" t="s">
        <v>176</v>
      </c>
      <c r="B36" s="317" t="s">
        <v>2137</v>
      </c>
      <c r="C36" s="317"/>
      <c r="D36" s="317"/>
      <c r="E36" s="317"/>
      <c r="F36" s="317"/>
      <c r="G36" s="317"/>
      <c r="H36" s="180">
        <v>10</v>
      </c>
      <c r="I36" s="184"/>
      <c r="J36" s="124"/>
      <c r="K36" s="182" t="str">
        <f t="shared" si="0"/>
        <v>-</v>
      </c>
    </row>
    <row r="37" spans="1:11" ht="13.5" customHeight="1">
      <c r="A37" s="183" t="s">
        <v>181</v>
      </c>
      <c r="B37" s="317" t="s">
        <v>2138</v>
      </c>
      <c r="C37" s="317"/>
      <c r="D37" s="317"/>
      <c r="E37" s="317"/>
      <c r="F37" s="317"/>
      <c r="G37" s="317"/>
      <c r="H37" s="180">
        <v>11</v>
      </c>
      <c r="I37" s="184"/>
      <c r="J37" s="124"/>
      <c r="K37" s="182" t="str">
        <f t="shared" si="0"/>
        <v>-</v>
      </c>
    </row>
    <row r="38" spans="1:11" ht="13.5" customHeight="1">
      <c r="A38" s="183" t="s">
        <v>186</v>
      </c>
      <c r="B38" s="317" t="s">
        <v>2139</v>
      </c>
      <c r="C38" s="317"/>
      <c r="D38" s="317"/>
      <c r="E38" s="317"/>
      <c r="F38" s="317"/>
      <c r="G38" s="317"/>
      <c r="H38" s="180">
        <v>12</v>
      </c>
      <c r="I38" s="184"/>
      <c r="J38" s="124"/>
      <c r="K38" s="182" t="str">
        <f t="shared" si="0"/>
        <v>-</v>
      </c>
    </row>
    <row r="39" spans="1:11" ht="13.5" customHeight="1">
      <c r="A39" s="183" t="s">
        <v>191</v>
      </c>
      <c r="B39" s="317" t="s">
        <v>2140</v>
      </c>
      <c r="C39" s="317"/>
      <c r="D39" s="317"/>
      <c r="E39" s="317"/>
      <c r="F39" s="317"/>
      <c r="G39" s="317"/>
      <c r="H39" s="180">
        <v>13</v>
      </c>
      <c r="I39" s="184"/>
      <c r="J39" s="124"/>
      <c r="K39" s="182" t="str">
        <f t="shared" si="0"/>
        <v>-</v>
      </c>
    </row>
    <row r="40" spans="1:11" ht="13.5" customHeight="1">
      <c r="A40" s="183" t="s">
        <v>196</v>
      </c>
      <c r="B40" s="317" t="s">
        <v>2141</v>
      </c>
      <c r="C40" s="317"/>
      <c r="D40" s="317"/>
      <c r="E40" s="317"/>
      <c r="F40" s="317"/>
      <c r="G40" s="317"/>
      <c r="H40" s="180">
        <v>14</v>
      </c>
      <c r="I40" s="184"/>
      <c r="J40" s="124"/>
      <c r="K40" s="182" t="str">
        <f t="shared" si="0"/>
        <v>-</v>
      </c>
    </row>
    <row r="41" spans="1:11" ht="13.5" customHeight="1">
      <c r="A41" s="183" t="s">
        <v>201</v>
      </c>
      <c r="B41" s="317" t="s">
        <v>2142</v>
      </c>
      <c r="C41" s="317"/>
      <c r="D41" s="317"/>
      <c r="E41" s="317"/>
      <c r="F41" s="317"/>
      <c r="G41" s="317"/>
      <c r="H41" s="180">
        <v>15</v>
      </c>
      <c r="I41" s="184"/>
      <c r="J41" s="124"/>
      <c r="K41" s="182" t="str">
        <f t="shared" si="0"/>
        <v>-</v>
      </c>
    </row>
    <row r="42" spans="1:11" ht="13.5" customHeight="1">
      <c r="A42" s="183" t="s">
        <v>206</v>
      </c>
      <c r="B42" s="317" t="s">
        <v>2143</v>
      </c>
      <c r="C42" s="317"/>
      <c r="D42" s="317"/>
      <c r="E42" s="317"/>
      <c r="F42" s="317"/>
      <c r="G42" s="317"/>
      <c r="H42" s="180">
        <v>16</v>
      </c>
      <c r="I42" s="184"/>
      <c r="J42" s="124"/>
      <c r="K42" s="182" t="str">
        <f t="shared" si="0"/>
        <v>-</v>
      </c>
    </row>
    <row r="43" spans="1:11" ht="13.5" customHeight="1">
      <c r="A43" s="183" t="s">
        <v>2144</v>
      </c>
      <c r="B43" s="317" t="s">
        <v>2145</v>
      </c>
      <c r="C43" s="317"/>
      <c r="D43" s="317"/>
      <c r="E43" s="317"/>
      <c r="F43" s="317"/>
      <c r="G43" s="317"/>
      <c r="H43" s="180">
        <v>17</v>
      </c>
      <c r="I43" s="184"/>
      <c r="J43" s="124"/>
      <c r="K43" s="182" t="str">
        <f t="shared" si="0"/>
        <v>-</v>
      </c>
    </row>
    <row r="44" spans="1:11" ht="13.5" customHeight="1">
      <c r="A44" s="179" t="s">
        <v>2146</v>
      </c>
      <c r="B44" s="316" t="s">
        <v>2147</v>
      </c>
      <c r="C44" s="316"/>
      <c r="D44" s="316"/>
      <c r="E44" s="316"/>
      <c r="F44" s="316"/>
      <c r="G44" s="316"/>
      <c r="H44" s="180">
        <v>18</v>
      </c>
      <c r="I44" s="181">
        <f>I45+I49+I57+I60+I65+I68-I72</f>
        <v>11514</v>
      </c>
      <c r="J44" s="181">
        <f>J45+J49+J57+J60+J65+J68-J72</f>
        <v>7946</v>
      </c>
      <c r="K44" s="182">
        <f t="shared" si="0"/>
        <v>69.01163800590585</v>
      </c>
    </row>
    <row r="45" spans="1:11" ht="13.5" customHeight="1">
      <c r="A45" s="183" t="s">
        <v>2148</v>
      </c>
      <c r="B45" s="317" t="s">
        <v>2149</v>
      </c>
      <c r="C45" s="317"/>
      <c r="D45" s="317"/>
      <c r="E45" s="317"/>
      <c r="F45" s="317"/>
      <c r="G45" s="317"/>
      <c r="H45" s="180">
        <v>19</v>
      </c>
      <c r="I45" s="181">
        <f>SUM(I46:I48)</f>
        <v>0</v>
      </c>
      <c r="J45" s="181">
        <f>SUM(J46:J48)</f>
        <v>0</v>
      </c>
      <c r="K45" s="182" t="str">
        <f t="shared" si="0"/>
        <v>-</v>
      </c>
    </row>
    <row r="46" spans="1:11" ht="13.5" customHeight="1">
      <c r="A46" s="183" t="s">
        <v>2150</v>
      </c>
      <c r="B46" s="317" t="s">
        <v>2151</v>
      </c>
      <c r="C46" s="317"/>
      <c r="D46" s="317"/>
      <c r="E46" s="317"/>
      <c r="F46" s="317"/>
      <c r="G46" s="317"/>
      <c r="H46" s="180">
        <v>20</v>
      </c>
      <c r="I46" s="184"/>
      <c r="J46" s="124"/>
      <c r="K46" s="182" t="str">
        <f t="shared" si="0"/>
        <v>-</v>
      </c>
    </row>
    <row r="47" spans="1:11" ht="13.5" customHeight="1">
      <c r="A47" s="183" t="s">
        <v>2152</v>
      </c>
      <c r="B47" s="317" t="s">
        <v>2153</v>
      </c>
      <c r="C47" s="317"/>
      <c r="D47" s="317"/>
      <c r="E47" s="317"/>
      <c r="F47" s="317"/>
      <c r="G47" s="317"/>
      <c r="H47" s="180">
        <v>21</v>
      </c>
      <c r="I47" s="184"/>
      <c r="J47" s="124"/>
      <c r="K47" s="182" t="str">
        <f t="shared" si="0"/>
        <v>-</v>
      </c>
    </row>
    <row r="48" spans="1:11" ht="13.5" customHeight="1">
      <c r="A48" s="183" t="s">
        <v>2154</v>
      </c>
      <c r="B48" s="317" t="s">
        <v>2155</v>
      </c>
      <c r="C48" s="317"/>
      <c r="D48" s="317"/>
      <c r="E48" s="317"/>
      <c r="F48" s="317"/>
      <c r="G48" s="317"/>
      <c r="H48" s="180">
        <v>22</v>
      </c>
      <c r="I48" s="184"/>
      <c r="J48" s="124"/>
      <c r="K48" s="182" t="str">
        <f t="shared" si="0"/>
        <v>-</v>
      </c>
    </row>
    <row r="49" spans="1:11" ht="13.5" customHeight="1">
      <c r="A49" s="183" t="s">
        <v>2156</v>
      </c>
      <c r="B49" s="317" t="s">
        <v>2157</v>
      </c>
      <c r="C49" s="317"/>
      <c r="D49" s="317"/>
      <c r="E49" s="317"/>
      <c r="F49" s="317"/>
      <c r="G49" s="317"/>
      <c r="H49" s="180">
        <v>23</v>
      </c>
      <c r="I49" s="181">
        <f>SUM(I50:I56)</f>
        <v>175432</v>
      </c>
      <c r="J49" s="181">
        <f>SUM(J50:J56)</f>
        <v>182732</v>
      </c>
      <c r="K49" s="182">
        <f t="shared" si="0"/>
        <v>104.16115645948287</v>
      </c>
    </row>
    <row r="50" spans="1:11" ht="13.5" customHeight="1">
      <c r="A50" s="183" t="s">
        <v>2158</v>
      </c>
      <c r="B50" s="317" t="s">
        <v>2159</v>
      </c>
      <c r="C50" s="317"/>
      <c r="D50" s="317"/>
      <c r="E50" s="317"/>
      <c r="F50" s="317"/>
      <c r="G50" s="317"/>
      <c r="H50" s="180">
        <v>24</v>
      </c>
      <c r="I50" s="184">
        <v>153377</v>
      </c>
      <c r="J50" s="124">
        <v>160677</v>
      </c>
      <c r="K50" s="182">
        <f t="shared" si="0"/>
        <v>104.75951413836495</v>
      </c>
    </row>
    <row r="51" spans="1:11" ht="13.5" customHeight="1">
      <c r="A51" s="183" t="s">
        <v>2160</v>
      </c>
      <c r="B51" s="317" t="s">
        <v>2161</v>
      </c>
      <c r="C51" s="317"/>
      <c r="D51" s="317"/>
      <c r="E51" s="317"/>
      <c r="F51" s="317"/>
      <c r="G51" s="317"/>
      <c r="H51" s="180">
        <v>25</v>
      </c>
      <c r="I51" s="184">
        <v>22055</v>
      </c>
      <c r="J51" s="124">
        <v>22055</v>
      </c>
      <c r="K51" s="182">
        <f t="shared" si="0"/>
        <v>100</v>
      </c>
    </row>
    <row r="52" spans="1:11" ht="13.5" customHeight="1">
      <c r="A52" s="183" t="s">
        <v>2162</v>
      </c>
      <c r="B52" s="317" t="s">
        <v>2163</v>
      </c>
      <c r="C52" s="317"/>
      <c r="D52" s="317"/>
      <c r="E52" s="317"/>
      <c r="F52" s="317"/>
      <c r="G52" s="317"/>
      <c r="H52" s="180">
        <v>26</v>
      </c>
      <c r="I52" s="184"/>
      <c r="J52" s="124"/>
      <c r="K52" s="182" t="str">
        <f t="shared" si="0"/>
        <v>-</v>
      </c>
    </row>
    <row r="53" spans="1:11" ht="13.5" customHeight="1">
      <c r="A53" s="183" t="s">
        <v>2164</v>
      </c>
      <c r="B53" s="317" t="s">
        <v>2165</v>
      </c>
      <c r="C53" s="317"/>
      <c r="D53" s="317"/>
      <c r="E53" s="317"/>
      <c r="F53" s="317"/>
      <c r="G53" s="317"/>
      <c r="H53" s="180">
        <v>27</v>
      </c>
      <c r="I53" s="184"/>
      <c r="J53" s="124"/>
      <c r="K53" s="182" t="str">
        <f t="shared" si="0"/>
        <v>-</v>
      </c>
    </row>
    <row r="54" spans="1:11" ht="13.5" customHeight="1">
      <c r="A54" s="183" t="s">
        <v>2166</v>
      </c>
      <c r="B54" s="317" t="s">
        <v>2167</v>
      </c>
      <c r="C54" s="317"/>
      <c r="D54" s="317"/>
      <c r="E54" s="317"/>
      <c r="F54" s="317"/>
      <c r="G54" s="317"/>
      <c r="H54" s="180">
        <v>28</v>
      </c>
      <c r="I54" s="184"/>
      <c r="J54" s="124"/>
      <c r="K54" s="182" t="str">
        <f t="shared" si="0"/>
        <v>-</v>
      </c>
    </row>
    <row r="55" spans="1:11" ht="13.5" customHeight="1">
      <c r="A55" s="183" t="s">
        <v>2168</v>
      </c>
      <c r="B55" s="317" t="s">
        <v>2169</v>
      </c>
      <c r="C55" s="317"/>
      <c r="D55" s="317"/>
      <c r="E55" s="317"/>
      <c r="F55" s="317"/>
      <c r="G55" s="317"/>
      <c r="H55" s="180">
        <v>29</v>
      </c>
      <c r="I55" s="184"/>
      <c r="J55" s="124"/>
      <c r="K55" s="182" t="str">
        <f t="shared" si="0"/>
        <v>-</v>
      </c>
    </row>
    <row r="56" spans="1:11" ht="13.5" customHeight="1">
      <c r="A56" s="183" t="s">
        <v>2170</v>
      </c>
      <c r="B56" s="317" t="s">
        <v>2171</v>
      </c>
      <c r="C56" s="317"/>
      <c r="D56" s="317"/>
      <c r="E56" s="317"/>
      <c r="F56" s="317"/>
      <c r="G56" s="317"/>
      <c r="H56" s="180">
        <v>30</v>
      </c>
      <c r="I56" s="184"/>
      <c r="J56" s="124"/>
      <c r="K56" s="182" t="str">
        <f t="shared" si="0"/>
        <v>-</v>
      </c>
    </row>
    <row r="57" spans="1:11" ht="13.5" customHeight="1">
      <c r="A57" s="183" t="s">
        <v>2172</v>
      </c>
      <c r="B57" s="317" t="s">
        <v>2173</v>
      </c>
      <c r="C57" s="317"/>
      <c r="D57" s="317"/>
      <c r="E57" s="317"/>
      <c r="F57" s="317"/>
      <c r="G57" s="317"/>
      <c r="H57" s="180">
        <v>31</v>
      </c>
      <c r="I57" s="181">
        <f>SUM(I58:I59)</f>
        <v>0</v>
      </c>
      <c r="J57" s="181">
        <f>SUM(J58:J59)</f>
        <v>0</v>
      </c>
      <c r="K57" s="182" t="str">
        <f t="shared" si="0"/>
        <v>-</v>
      </c>
    </row>
    <row r="58" spans="1:11" ht="13.5" customHeight="1">
      <c r="A58" s="183" t="s">
        <v>2174</v>
      </c>
      <c r="B58" s="317" t="s">
        <v>2175</v>
      </c>
      <c r="C58" s="317"/>
      <c r="D58" s="317"/>
      <c r="E58" s="317"/>
      <c r="F58" s="317"/>
      <c r="G58" s="317"/>
      <c r="H58" s="180">
        <v>32</v>
      </c>
      <c r="I58" s="184"/>
      <c r="J58" s="124"/>
      <c r="K58" s="182" t="str">
        <f t="shared" si="0"/>
        <v>-</v>
      </c>
    </row>
    <row r="59" spans="1:11" ht="13.5" customHeight="1">
      <c r="A59" s="183" t="s">
        <v>2176</v>
      </c>
      <c r="B59" s="317" t="s">
        <v>2177</v>
      </c>
      <c r="C59" s="317"/>
      <c r="D59" s="317"/>
      <c r="E59" s="317"/>
      <c r="F59" s="317"/>
      <c r="G59" s="317"/>
      <c r="H59" s="180">
        <v>33</v>
      </c>
      <c r="I59" s="184"/>
      <c r="J59" s="124"/>
      <c r="K59" s="182" t="str">
        <f t="shared" si="0"/>
        <v>-</v>
      </c>
    </row>
    <row r="60" spans="1:11" ht="13.5" customHeight="1">
      <c r="A60" s="183" t="s">
        <v>2178</v>
      </c>
      <c r="B60" s="317" t="s">
        <v>2179</v>
      </c>
      <c r="C60" s="317"/>
      <c r="D60" s="317"/>
      <c r="E60" s="317"/>
      <c r="F60" s="317"/>
      <c r="G60" s="317"/>
      <c r="H60" s="180">
        <v>34</v>
      </c>
      <c r="I60" s="181">
        <f>SUM(I61:I64)</f>
        <v>0</v>
      </c>
      <c r="J60" s="181">
        <f>SUM(J61:J64)</f>
        <v>0</v>
      </c>
      <c r="K60" s="182" t="str">
        <f t="shared" si="0"/>
        <v>-</v>
      </c>
    </row>
    <row r="61" spans="1:11" ht="13.5" customHeight="1">
      <c r="A61" s="183" t="s">
        <v>2180</v>
      </c>
      <c r="B61" s="317" t="s">
        <v>2181</v>
      </c>
      <c r="C61" s="317"/>
      <c r="D61" s="317"/>
      <c r="E61" s="317"/>
      <c r="F61" s="317"/>
      <c r="G61" s="317"/>
      <c r="H61" s="180">
        <v>35</v>
      </c>
      <c r="I61" s="184"/>
      <c r="J61" s="124"/>
      <c r="K61" s="182" t="str">
        <f t="shared" si="0"/>
        <v>-</v>
      </c>
    </row>
    <row r="62" spans="1:11" ht="13.5" customHeight="1">
      <c r="A62" s="183" t="s">
        <v>2182</v>
      </c>
      <c r="B62" s="317" t="s">
        <v>2183</v>
      </c>
      <c r="C62" s="317"/>
      <c r="D62" s="317"/>
      <c r="E62" s="317"/>
      <c r="F62" s="317"/>
      <c r="G62" s="317"/>
      <c r="H62" s="180">
        <v>36</v>
      </c>
      <c r="I62" s="184"/>
      <c r="J62" s="124"/>
      <c r="K62" s="182" t="str">
        <f t="shared" si="0"/>
        <v>-</v>
      </c>
    </row>
    <row r="63" spans="1:11" ht="13.5" customHeight="1">
      <c r="A63" s="183" t="s">
        <v>2184</v>
      </c>
      <c r="B63" s="317" t="s">
        <v>2185</v>
      </c>
      <c r="C63" s="317"/>
      <c r="D63" s="317"/>
      <c r="E63" s="317"/>
      <c r="F63" s="317"/>
      <c r="G63" s="317"/>
      <c r="H63" s="180">
        <v>37</v>
      </c>
      <c r="I63" s="184"/>
      <c r="J63" s="124"/>
      <c r="K63" s="182" t="str">
        <f t="shared" si="0"/>
        <v>-</v>
      </c>
    </row>
    <row r="64" spans="1:11" ht="13.5" customHeight="1">
      <c r="A64" s="183" t="s">
        <v>2186</v>
      </c>
      <c r="B64" s="317" t="s">
        <v>2187</v>
      </c>
      <c r="C64" s="317"/>
      <c r="D64" s="317"/>
      <c r="E64" s="317"/>
      <c r="F64" s="317"/>
      <c r="G64" s="317"/>
      <c r="H64" s="180">
        <v>38</v>
      </c>
      <c r="I64" s="184"/>
      <c r="J64" s="124"/>
      <c r="K64" s="182" t="str">
        <f t="shared" si="0"/>
        <v>-</v>
      </c>
    </row>
    <row r="65" spans="1:11" ht="13.5" customHeight="1">
      <c r="A65" s="183" t="s">
        <v>2188</v>
      </c>
      <c r="B65" s="317" t="s">
        <v>2189</v>
      </c>
      <c r="C65" s="317"/>
      <c r="D65" s="317"/>
      <c r="E65" s="317"/>
      <c r="F65" s="317"/>
      <c r="G65" s="317"/>
      <c r="H65" s="180">
        <v>39</v>
      </c>
      <c r="I65" s="181">
        <f>SUM(I66:I67)</f>
        <v>0</v>
      </c>
      <c r="J65" s="181">
        <f>SUM(J66:J67)</f>
        <v>0</v>
      </c>
      <c r="K65" s="182" t="str">
        <f t="shared" si="0"/>
        <v>-</v>
      </c>
    </row>
    <row r="66" spans="1:11" ht="13.5" customHeight="1">
      <c r="A66" s="183" t="s">
        <v>2190</v>
      </c>
      <c r="B66" s="317" t="s">
        <v>2191</v>
      </c>
      <c r="C66" s="317"/>
      <c r="D66" s="317"/>
      <c r="E66" s="317"/>
      <c r="F66" s="317"/>
      <c r="G66" s="317"/>
      <c r="H66" s="180">
        <v>40</v>
      </c>
      <c r="I66" s="184"/>
      <c r="J66" s="124"/>
      <c r="K66" s="182" t="str">
        <f t="shared" si="0"/>
        <v>-</v>
      </c>
    </row>
    <row r="67" spans="1:11" ht="13.5" customHeight="1">
      <c r="A67" s="183" t="s">
        <v>2192</v>
      </c>
      <c r="B67" s="317" t="s">
        <v>2193</v>
      </c>
      <c r="C67" s="317"/>
      <c r="D67" s="317"/>
      <c r="E67" s="317"/>
      <c r="F67" s="317"/>
      <c r="G67" s="317"/>
      <c r="H67" s="180">
        <v>41</v>
      </c>
      <c r="I67" s="184"/>
      <c r="J67" s="124"/>
      <c r="K67" s="182" t="str">
        <f t="shared" si="0"/>
        <v>-</v>
      </c>
    </row>
    <row r="68" spans="1:11" ht="13.5" customHeight="1">
      <c r="A68" s="183" t="s">
        <v>2194</v>
      </c>
      <c r="B68" s="317" t="s">
        <v>2195</v>
      </c>
      <c r="C68" s="317"/>
      <c r="D68" s="317"/>
      <c r="E68" s="317"/>
      <c r="F68" s="317"/>
      <c r="G68" s="317"/>
      <c r="H68" s="180">
        <v>42</v>
      </c>
      <c r="I68" s="181">
        <f>SUM(I69:I71)</f>
        <v>7673</v>
      </c>
      <c r="J68" s="181">
        <f>SUM(J69:J71)</f>
        <v>7673</v>
      </c>
      <c r="K68" s="182">
        <f t="shared" si="0"/>
        <v>100</v>
      </c>
    </row>
    <row r="69" spans="1:11" ht="13.5" customHeight="1">
      <c r="A69" s="183" t="s">
        <v>2196</v>
      </c>
      <c r="B69" s="317" t="s">
        <v>2197</v>
      </c>
      <c r="C69" s="317"/>
      <c r="D69" s="317"/>
      <c r="E69" s="317"/>
      <c r="F69" s="317"/>
      <c r="G69" s="317"/>
      <c r="H69" s="180">
        <v>43</v>
      </c>
      <c r="I69" s="184">
        <v>7673</v>
      </c>
      <c r="J69" s="124">
        <v>7673</v>
      </c>
      <c r="K69" s="182">
        <f t="shared" si="0"/>
        <v>100</v>
      </c>
    </row>
    <row r="70" spans="1:11" ht="13.5" customHeight="1">
      <c r="A70" s="183" t="s">
        <v>2198</v>
      </c>
      <c r="B70" s="317" t="s">
        <v>2199</v>
      </c>
      <c r="C70" s="317"/>
      <c r="D70" s="317"/>
      <c r="E70" s="317"/>
      <c r="F70" s="317"/>
      <c r="G70" s="317"/>
      <c r="H70" s="180">
        <v>44</v>
      </c>
      <c r="I70" s="184"/>
      <c r="J70" s="124"/>
      <c r="K70" s="182" t="str">
        <f t="shared" si="0"/>
        <v>-</v>
      </c>
    </row>
    <row r="71" spans="1:11" ht="13.5" customHeight="1">
      <c r="A71" s="183" t="s">
        <v>2200</v>
      </c>
      <c r="B71" s="317" t="s">
        <v>2201</v>
      </c>
      <c r="C71" s="317"/>
      <c r="D71" s="317"/>
      <c r="E71" s="317"/>
      <c r="F71" s="317"/>
      <c r="G71" s="317"/>
      <c r="H71" s="180">
        <v>45</v>
      </c>
      <c r="I71" s="184"/>
      <c r="J71" s="124"/>
      <c r="K71" s="182" t="str">
        <f t="shared" si="0"/>
        <v>-</v>
      </c>
    </row>
    <row r="72" spans="1:11" ht="13.5" customHeight="1">
      <c r="A72" s="183" t="s">
        <v>2202</v>
      </c>
      <c r="B72" s="317" t="s">
        <v>2203</v>
      </c>
      <c r="C72" s="317"/>
      <c r="D72" s="317"/>
      <c r="E72" s="317"/>
      <c r="F72" s="317"/>
      <c r="G72" s="317"/>
      <c r="H72" s="180">
        <v>46</v>
      </c>
      <c r="I72" s="184">
        <v>171591</v>
      </c>
      <c r="J72" s="124">
        <v>182459</v>
      </c>
      <c r="K72" s="182">
        <f t="shared" si="0"/>
        <v>106.33366551858781</v>
      </c>
    </row>
    <row r="73" spans="1:11" ht="13.5" customHeight="1">
      <c r="A73" s="179" t="s">
        <v>2204</v>
      </c>
      <c r="B73" s="316" t="s">
        <v>2205</v>
      </c>
      <c r="C73" s="316"/>
      <c r="D73" s="316"/>
      <c r="E73" s="316"/>
      <c r="F73" s="316"/>
      <c r="G73" s="316"/>
      <c r="H73" s="180">
        <v>47</v>
      </c>
      <c r="I73" s="181">
        <f>I74</f>
        <v>0</v>
      </c>
      <c r="J73" s="181">
        <f>J74</f>
        <v>0</v>
      </c>
      <c r="K73" s="182" t="str">
        <f t="shared" si="0"/>
        <v>-</v>
      </c>
    </row>
    <row r="74" spans="1:11" ht="13.5" customHeight="1">
      <c r="A74" s="183" t="s">
        <v>2206</v>
      </c>
      <c r="B74" s="317" t="s">
        <v>2207</v>
      </c>
      <c r="C74" s="317"/>
      <c r="D74" s="317"/>
      <c r="E74" s="317"/>
      <c r="F74" s="317"/>
      <c r="G74" s="317"/>
      <c r="H74" s="180">
        <v>48</v>
      </c>
      <c r="I74" s="181">
        <f>SUM(I75:I76)</f>
        <v>0</v>
      </c>
      <c r="J74" s="181">
        <f>SUM(J75:J76)</f>
        <v>0</v>
      </c>
      <c r="K74" s="182" t="str">
        <f t="shared" si="0"/>
        <v>-</v>
      </c>
    </row>
    <row r="75" spans="1:11" ht="13.5" customHeight="1">
      <c r="A75" s="183" t="s">
        <v>305</v>
      </c>
      <c r="B75" s="317" t="s">
        <v>2208</v>
      </c>
      <c r="C75" s="317"/>
      <c r="D75" s="317"/>
      <c r="E75" s="317"/>
      <c r="F75" s="317"/>
      <c r="G75" s="317"/>
      <c r="H75" s="180">
        <v>49</v>
      </c>
      <c r="I75" s="184"/>
      <c r="J75" s="124"/>
      <c r="K75" s="182" t="str">
        <f t="shared" si="0"/>
        <v>-</v>
      </c>
    </row>
    <row r="76" spans="1:11" ht="13.5" customHeight="1">
      <c r="A76" s="183" t="s">
        <v>309</v>
      </c>
      <c r="B76" s="317" t="s">
        <v>2209</v>
      </c>
      <c r="C76" s="317"/>
      <c r="D76" s="317"/>
      <c r="E76" s="317"/>
      <c r="F76" s="317"/>
      <c r="G76" s="317"/>
      <c r="H76" s="180">
        <v>50</v>
      </c>
      <c r="I76" s="184"/>
      <c r="J76" s="124"/>
      <c r="K76" s="182" t="str">
        <f t="shared" si="0"/>
        <v>-</v>
      </c>
    </row>
    <row r="77" spans="1:11" ht="13.5" customHeight="1">
      <c r="A77" s="179" t="s">
        <v>2210</v>
      </c>
      <c r="B77" s="316" t="s">
        <v>2211</v>
      </c>
      <c r="C77" s="316"/>
      <c r="D77" s="316"/>
      <c r="E77" s="316"/>
      <c r="F77" s="316"/>
      <c r="G77" s="316"/>
      <c r="H77" s="180">
        <v>51</v>
      </c>
      <c r="I77" s="181">
        <f>I78+I79-I80</f>
        <v>0</v>
      </c>
      <c r="J77" s="181">
        <f>J78+J79-J80</f>
        <v>0</v>
      </c>
      <c r="K77" s="182" t="str">
        <f t="shared" si="0"/>
        <v>-</v>
      </c>
    </row>
    <row r="78" spans="1:11" ht="13.5" customHeight="1">
      <c r="A78" s="183" t="s">
        <v>2212</v>
      </c>
      <c r="B78" s="317" t="s">
        <v>2213</v>
      </c>
      <c r="C78" s="317"/>
      <c r="D78" s="317"/>
      <c r="E78" s="317"/>
      <c r="F78" s="317"/>
      <c r="G78" s="317"/>
      <c r="H78" s="180">
        <v>52</v>
      </c>
      <c r="I78" s="184"/>
      <c r="J78" s="124"/>
      <c r="K78" s="182" t="str">
        <f t="shared" si="0"/>
        <v>-</v>
      </c>
    </row>
    <row r="79" spans="1:11" ht="13.5" customHeight="1">
      <c r="A79" s="183" t="s">
        <v>2214</v>
      </c>
      <c r="B79" s="317" t="s">
        <v>2215</v>
      </c>
      <c r="C79" s="317"/>
      <c r="D79" s="317"/>
      <c r="E79" s="317"/>
      <c r="F79" s="317"/>
      <c r="G79" s="317"/>
      <c r="H79" s="180">
        <v>53</v>
      </c>
      <c r="I79" s="184">
        <v>19629</v>
      </c>
      <c r="J79" s="124">
        <v>33250</v>
      </c>
      <c r="K79" s="182">
        <f t="shared" si="0"/>
        <v>169.39222578837433</v>
      </c>
    </row>
    <row r="80" spans="1:11" ht="13.5" customHeight="1">
      <c r="A80" s="183" t="s">
        <v>2216</v>
      </c>
      <c r="B80" s="317" t="s">
        <v>2217</v>
      </c>
      <c r="C80" s="317"/>
      <c r="D80" s="317"/>
      <c r="E80" s="317"/>
      <c r="F80" s="317"/>
      <c r="G80" s="317"/>
      <c r="H80" s="180">
        <v>54</v>
      </c>
      <c r="I80" s="184">
        <v>19629</v>
      </c>
      <c r="J80" s="124">
        <v>33250</v>
      </c>
      <c r="K80" s="182">
        <f t="shared" si="0"/>
        <v>169.39222578837433</v>
      </c>
    </row>
    <row r="81" spans="1:11" ht="13.5" customHeight="1">
      <c r="A81" s="179" t="s">
        <v>2218</v>
      </c>
      <c r="B81" s="316" t="s">
        <v>2219</v>
      </c>
      <c r="C81" s="316"/>
      <c r="D81" s="316"/>
      <c r="E81" s="316"/>
      <c r="F81" s="316"/>
      <c r="G81" s="316"/>
      <c r="H81" s="180">
        <v>55</v>
      </c>
      <c r="I81" s="181">
        <f>SUM(I82:I85)+I88+I89</f>
        <v>0</v>
      </c>
      <c r="J81" s="181">
        <f>SUM(J82:J85)+J88+J89</f>
        <v>0</v>
      </c>
      <c r="K81" s="182" t="str">
        <f t="shared" si="0"/>
        <v>-</v>
      </c>
    </row>
    <row r="82" spans="1:11" ht="13.5" customHeight="1">
      <c r="A82" s="183" t="s">
        <v>766</v>
      </c>
      <c r="B82" s="317" t="s">
        <v>767</v>
      </c>
      <c r="C82" s="317"/>
      <c r="D82" s="317"/>
      <c r="E82" s="317"/>
      <c r="F82" s="317"/>
      <c r="G82" s="317"/>
      <c r="H82" s="180">
        <v>56</v>
      </c>
      <c r="I82" s="184"/>
      <c r="J82" s="124"/>
      <c r="K82" s="182" t="str">
        <f t="shared" si="0"/>
        <v>-</v>
      </c>
    </row>
    <row r="83" spans="1:11" ht="13.5" customHeight="1">
      <c r="A83" s="183" t="s">
        <v>771</v>
      </c>
      <c r="B83" s="317" t="s">
        <v>772</v>
      </c>
      <c r="C83" s="317"/>
      <c r="D83" s="317"/>
      <c r="E83" s="317"/>
      <c r="F83" s="317"/>
      <c r="G83" s="317"/>
      <c r="H83" s="180">
        <v>57</v>
      </c>
      <c r="I83" s="184"/>
      <c r="J83" s="124"/>
      <c r="K83" s="182" t="str">
        <f t="shared" si="0"/>
        <v>-</v>
      </c>
    </row>
    <row r="84" spans="1:11" ht="13.5" customHeight="1">
      <c r="A84" s="183" t="s">
        <v>776</v>
      </c>
      <c r="B84" s="317" t="s">
        <v>777</v>
      </c>
      <c r="C84" s="317"/>
      <c r="D84" s="317"/>
      <c r="E84" s="317"/>
      <c r="F84" s="317"/>
      <c r="G84" s="317"/>
      <c r="H84" s="180">
        <v>58</v>
      </c>
      <c r="I84" s="184"/>
      <c r="J84" s="124"/>
      <c r="K84" s="182" t="str">
        <f t="shared" si="0"/>
        <v>-</v>
      </c>
    </row>
    <row r="85" spans="1:11" ht="13.5" customHeight="1">
      <c r="A85" s="183" t="s">
        <v>781</v>
      </c>
      <c r="B85" s="317" t="s">
        <v>2220</v>
      </c>
      <c r="C85" s="317"/>
      <c r="D85" s="317"/>
      <c r="E85" s="317"/>
      <c r="F85" s="317"/>
      <c r="G85" s="317"/>
      <c r="H85" s="180">
        <v>59</v>
      </c>
      <c r="I85" s="181">
        <f>SUM(I86:I87)</f>
        <v>0</v>
      </c>
      <c r="J85" s="181">
        <f>SUM(J86:J87)</f>
        <v>0</v>
      </c>
      <c r="K85" s="182" t="str">
        <f t="shared" si="0"/>
        <v>-</v>
      </c>
    </row>
    <row r="86" spans="1:11" ht="13.5" customHeight="1">
      <c r="A86" s="183" t="s">
        <v>2221</v>
      </c>
      <c r="B86" s="317" t="s">
        <v>2222</v>
      </c>
      <c r="C86" s="317"/>
      <c r="D86" s="317"/>
      <c r="E86" s="317"/>
      <c r="F86" s="317"/>
      <c r="G86" s="317"/>
      <c r="H86" s="180">
        <v>60</v>
      </c>
      <c r="I86" s="184"/>
      <c r="J86" s="124"/>
      <c r="K86" s="182" t="str">
        <f t="shared" si="0"/>
        <v>-</v>
      </c>
    </row>
    <row r="87" spans="1:11" ht="13.5" customHeight="1">
      <c r="A87" s="183" t="s">
        <v>2223</v>
      </c>
      <c r="B87" s="317" t="s">
        <v>2224</v>
      </c>
      <c r="C87" s="317"/>
      <c r="D87" s="317"/>
      <c r="E87" s="317"/>
      <c r="F87" s="317"/>
      <c r="G87" s="317"/>
      <c r="H87" s="180">
        <v>61</v>
      </c>
      <c r="I87" s="184"/>
      <c r="J87" s="124"/>
      <c r="K87" s="182" t="str">
        <f t="shared" si="0"/>
        <v>-</v>
      </c>
    </row>
    <row r="88" spans="1:11" ht="13.5" customHeight="1">
      <c r="A88" s="183" t="s">
        <v>786</v>
      </c>
      <c r="B88" s="317" t="s">
        <v>787</v>
      </c>
      <c r="C88" s="317"/>
      <c r="D88" s="317"/>
      <c r="E88" s="317"/>
      <c r="F88" s="317"/>
      <c r="G88" s="317"/>
      <c r="H88" s="180">
        <v>62</v>
      </c>
      <c r="I88" s="184"/>
      <c r="J88" s="124"/>
      <c r="K88" s="182" t="str">
        <f t="shared" si="0"/>
        <v>-</v>
      </c>
    </row>
    <row r="89" spans="1:11" ht="13.5" customHeight="1">
      <c r="A89" s="183" t="s">
        <v>791</v>
      </c>
      <c r="B89" s="317" t="s">
        <v>792</v>
      </c>
      <c r="C89" s="317"/>
      <c r="D89" s="317"/>
      <c r="E89" s="317"/>
      <c r="F89" s="317"/>
      <c r="G89" s="317"/>
      <c r="H89" s="180">
        <v>63</v>
      </c>
      <c r="I89" s="184"/>
      <c r="J89" s="124"/>
      <c r="K89" s="182" t="str">
        <f t="shared" si="0"/>
        <v>-</v>
      </c>
    </row>
    <row r="90" spans="1:11" ht="13.5" customHeight="1">
      <c r="A90" s="179" t="s">
        <v>2225</v>
      </c>
      <c r="B90" s="316" t="s">
        <v>2226</v>
      </c>
      <c r="C90" s="316"/>
      <c r="D90" s="316"/>
      <c r="E90" s="316"/>
      <c r="F90" s="316"/>
      <c r="G90" s="316"/>
      <c r="H90" s="180">
        <v>64</v>
      </c>
      <c r="I90" s="181">
        <f>I91+I96+I99</f>
        <v>0</v>
      </c>
      <c r="J90" s="181">
        <f>J91+J96+J99</f>
        <v>0</v>
      </c>
      <c r="K90" s="182" t="str">
        <f t="shared" si="0"/>
        <v>-</v>
      </c>
    </row>
    <row r="91" spans="1:11" ht="13.5" customHeight="1">
      <c r="A91" s="183" t="s">
        <v>2227</v>
      </c>
      <c r="B91" s="317" t="s">
        <v>2228</v>
      </c>
      <c r="C91" s="317"/>
      <c r="D91" s="317"/>
      <c r="E91" s="317"/>
      <c r="F91" s="317"/>
      <c r="G91" s="317"/>
      <c r="H91" s="180">
        <v>65</v>
      </c>
      <c r="I91" s="181">
        <f>SUM(I92:I95)</f>
        <v>0</v>
      </c>
      <c r="J91" s="181">
        <f>SUM(J92:J95)</f>
        <v>0</v>
      </c>
      <c r="K91" s="182" t="str">
        <f aca="true" t="shared" si="1" ref="K91:K154">IF(I91&gt;0,IF(J91/I91&gt;=100,"&gt;&gt;100",J91/I91*100),"-")</f>
        <v>-</v>
      </c>
    </row>
    <row r="92" spans="1:11" ht="13.5" customHeight="1">
      <c r="A92" s="183" t="s">
        <v>2229</v>
      </c>
      <c r="B92" s="317" t="s">
        <v>2230</v>
      </c>
      <c r="C92" s="317"/>
      <c r="D92" s="317"/>
      <c r="E92" s="317"/>
      <c r="F92" s="317"/>
      <c r="G92" s="317"/>
      <c r="H92" s="180">
        <v>66</v>
      </c>
      <c r="I92" s="184"/>
      <c r="J92" s="124"/>
      <c r="K92" s="182" t="str">
        <f t="shared" si="1"/>
        <v>-</v>
      </c>
    </row>
    <row r="93" spans="1:11" ht="13.5" customHeight="1">
      <c r="A93" s="183" t="s">
        <v>2231</v>
      </c>
      <c r="B93" s="317" t="s">
        <v>2232</v>
      </c>
      <c r="C93" s="317"/>
      <c r="D93" s="317"/>
      <c r="E93" s="317"/>
      <c r="F93" s="317"/>
      <c r="G93" s="317"/>
      <c r="H93" s="180">
        <v>67</v>
      </c>
      <c r="I93" s="184"/>
      <c r="J93" s="124"/>
      <c r="K93" s="182" t="str">
        <f t="shared" si="1"/>
        <v>-</v>
      </c>
    </row>
    <row r="94" spans="1:11" ht="13.5" customHeight="1">
      <c r="A94" s="183" t="s">
        <v>2233</v>
      </c>
      <c r="B94" s="317" t="s">
        <v>2234</v>
      </c>
      <c r="C94" s="317"/>
      <c r="D94" s="317"/>
      <c r="E94" s="317"/>
      <c r="F94" s="317"/>
      <c r="G94" s="317"/>
      <c r="H94" s="180">
        <v>68</v>
      </c>
      <c r="I94" s="184"/>
      <c r="J94" s="124"/>
      <c r="K94" s="182" t="str">
        <f t="shared" si="1"/>
        <v>-</v>
      </c>
    </row>
    <row r="95" spans="1:11" ht="13.5" customHeight="1">
      <c r="A95" s="183" t="s">
        <v>2235</v>
      </c>
      <c r="B95" s="317" t="s">
        <v>2236</v>
      </c>
      <c r="C95" s="317"/>
      <c r="D95" s="317"/>
      <c r="E95" s="317"/>
      <c r="F95" s="317"/>
      <c r="G95" s="317"/>
      <c r="H95" s="180">
        <v>69</v>
      </c>
      <c r="I95" s="184"/>
      <c r="J95" s="124"/>
      <c r="K95" s="182" t="str">
        <f t="shared" si="1"/>
        <v>-</v>
      </c>
    </row>
    <row r="96" spans="1:11" ht="13.5" customHeight="1">
      <c r="A96" s="183" t="s">
        <v>2237</v>
      </c>
      <c r="B96" s="317" t="s">
        <v>2238</v>
      </c>
      <c r="C96" s="317"/>
      <c r="D96" s="317"/>
      <c r="E96" s="317"/>
      <c r="F96" s="317"/>
      <c r="G96" s="317"/>
      <c r="H96" s="180">
        <v>70</v>
      </c>
      <c r="I96" s="181">
        <f>SUM(I97:I98)</f>
        <v>0</v>
      </c>
      <c r="J96" s="181">
        <f>SUM(J97:J98)</f>
        <v>0</v>
      </c>
      <c r="K96" s="182" t="str">
        <f t="shared" si="1"/>
        <v>-</v>
      </c>
    </row>
    <row r="97" spans="1:11" ht="13.5" customHeight="1">
      <c r="A97" s="183" t="s">
        <v>2239</v>
      </c>
      <c r="B97" s="317" t="s">
        <v>2240</v>
      </c>
      <c r="C97" s="317"/>
      <c r="D97" s="317"/>
      <c r="E97" s="317"/>
      <c r="F97" s="317"/>
      <c r="G97" s="317"/>
      <c r="H97" s="180">
        <v>71</v>
      </c>
      <c r="I97" s="184"/>
      <c r="J97" s="124"/>
      <c r="K97" s="182" t="str">
        <f t="shared" si="1"/>
        <v>-</v>
      </c>
    </row>
    <row r="98" spans="1:11" ht="13.5" customHeight="1">
      <c r="A98" s="183" t="s">
        <v>2241</v>
      </c>
      <c r="B98" s="317" t="s">
        <v>2242</v>
      </c>
      <c r="C98" s="317"/>
      <c r="D98" s="317"/>
      <c r="E98" s="317"/>
      <c r="F98" s="317"/>
      <c r="G98" s="317"/>
      <c r="H98" s="180">
        <v>72</v>
      </c>
      <c r="I98" s="184"/>
      <c r="J98" s="124"/>
      <c r="K98" s="182" t="str">
        <f t="shared" si="1"/>
        <v>-</v>
      </c>
    </row>
    <row r="99" spans="1:11" ht="13.5" customHeight="1">
      <c r="A99" s="183" t="s">
        <v>2243</v>
      </c>
      <c r="B99" s="317" t="s">
        <v>2244</v>
      </c>
      <c r="C99" s="317"/>
      <c r="D99" s="317"/>
      <c r="E99" s="317"/>
      <c r="F99" s="317"/>
      <c r="G99" s="317"/>
      <c r="H99" s="180">
        <v>73</v>
      </c>
      <c r="I99" s="184"/>
      <c r="J99" s="124"/>
      <c r="K99" s="182" t="str">
        <f t="shared" si="1"/>
        <v>-</v>
      </c>
    </row>
    <row r="100" spans="1:11" ht="13.5" customHeight="1">
      <c r="A100" s="179">
        <v>1</v>
      </c>
      <c r="B100" s="316" t="s">
        <v>2245</v>
      </c>
      <c r="C100" s="316"/>
      <c r="D100" s="316"/>
      <c r="E100" s="316"/>
      <c r="F100" s="316"/>
      <c r="G100" s="316"/>
      <c r="H100" s="180">
        <v>74</v>
      </c>
      <c r="I100" s="181">
        <f>I101+I109+I126+I131+I151+I159+I168</f>
        <v>743869</v>
      </c>
      <c r="J100" s="181">
        <f>J101+J109+J126+J131+J151+J159+J168</f>
        <v>901002</v>
      </c>
      <c r="K100" s="182">
        <f t="shared" si="1"/>
        <v>121.12374625102001</v>
      </c>
    </row>
    <row r="101" spans="1:11" ht="13.5" customHeight="1">
      <c r="A101" s="183">
        <v>11</v>
      </c>
      <c r="B101" s="317" t="s">
        <v>2246</v>
      </c>
      <c r="C101" s="317"/>
      <c r="D101" s="317"/>
      <c r="E101" s="317"/>
      <c r="F101" s="317"/>
      <c r="G101" s="317"/>
      <c r="H101" s="180">
        <v>75</v>
      </c>
      <c r="I101" s="181">
        <f>I102+I106+I107+I108</f>
        <v>294274</v>
      </c>
      <c r="J101" s="181">
        <f>J102+J106+J107+J108</f>
        <v>420411</v>
      </c>
      <c r="K101" s="182">
        <f t="shared" si="1"/>
        <v>142.86379360731837</v>
      </c>
    </row>
    <row r="102" spans="1:11" ht="13.5" customHeight="1">
      <c r="A102" s="183">
        <v>111</v>
      </c>
      <c r="B102" s="317" t="s">
        <v>2247</v>
      </c>
      <c r="C102" s="317"/>
      <c r="D102" s="317"/>
      <c r="E102" s="317"/>
      <c r="F102" s="317"/>
      <c r="G102" s="317"/>
      <c r="H102" s="180">
        <v>76</v>
      </c>
      <c r="I102" s="181">
        <f>SUM(I103:I105)</f>
        <v>294274</v>
      </c>
      <c r="J102" s="181">
        <f>SUM(J103:J105)</f>
        <v>418256</v>
      </c>
      <c r="K102" s="182">
        <f t="shared" si="1"/>
        <v>142.1314829036884</v>
      </c>
    </row>
    <row r="103" spans="1:11" ht="13.5" customHeight="1">
      <c r="A103" s="183">
        <v>1111</v>
      </c>
      <c r="B103" s="317" t="s">
        <v>2248</v>
      </c>
      <c r="C103" s="317"/>
      <c r="D103" s="317"/>
      <c r="E103" s="317"/>
      <c r="F103" s="317"/>
      <c r="G103" s="317"/>
      <c r="H103" s="180">
        <v>77</v>
      </c>
      <c r="I103" s="184">
        <v>294274</v>
      </c>
      <c r="J103" s="124">
        <v>418256</v>
      </c>
      <c r="K103" s="182">
        <f t="shared" si="1"/>
        <v>142.1314829036884</v>
      </c>
    </row>
    <row r="104" spans="1:11" ht="13.5" customHeight="1">
      <c r="A104" s="183">
        <v>1112</v>
      </c>
      <c r="B104" s="317" t="s">
        <v>2249</v>
      </c>
      <c r="C104" s="317"/>
      <c r="D104" s="317"/>
      <c r="E104" s="317"/>
      <c r="F104" s="317"/>
      <c r="G104" s="317"/>
      <c r="H104" s="180">
        <v>78</v>
      </c>
      <c r="I104" s="184"/>
      <c r="J104" s="124"/>
      <c r="K104" s="182" t="str">
        <f t="shared" si="1"/>
        <v>-</v>
      </c>
    </row>
    <row r="105" spans="1:11" ht="13.5" customHeight="1">
      <c r="A105" s="183">
        <v>1113</v>
      </c>
      <c r="B105" s="317" t="s">
        <v>2250</v>
      </c>
      <c r="C105" s="317"/>
      <c r="D105" s="317"/>
      <c r="E105" s="317"/>
      <c r="F105" s="317"/>
      <c r="G105" s="317"/>
      <c r="H105" s="180">
        <v>79</v>
      </c>
      <c r="I105" s="184"/>
      <c r="J105" s="124"/>
      <c r="K105" s="182" t="str">
        <f t="shared" si="1"/>
        <v>-</v>
      </c>
    </row>
    <row r="106" spans="1:11" ht="13.5" customHeight="1">
      <c r="A106" s="183">
        <v>112</v>
      </c>
      <c r="B106" s="317" t="s">
        <v>2251</v>
      </c>
      <c r="C106" s="317"/>
      <c r="D106" s="317"/>
      <c r="E106" s="317"/>
      <c r="F106" s="317"/>
      <c r="G106" s="317"/>
      <c r="H106" s="180">
        <v>80</v>
      </c>
      <c r="I106" s="184"/>
      <c r="J106" s="124"/>
      <c r="K106" s="182" t="str">
        <f t="shared" si="1"/>
        <v>-</v>
      </c>
    </row>
    <row r="107" spans="1:11" ht="13.5" customHeight="1">
      <c r="A107" s="183">
        <v>113</v>
      </c>
      <c r="B107" s="317" t="s">
        <v>2252</v>
      </c>
      <c r="C107" s="317"/>
      <c r="D107" s="317"/>
      <c r="E107" s="317"/>
      <c r="F107" s="317"/>
      <c r="G107" s="317"/>
      <c r="H107" s="180">
        <v>81</v>
      </c>
      <c r="I107" s="184"/>
      <c r="J107" s="124">
        <v>2155</v>
      </c>
      <c r="K107" s="182" t="str">
        <f t="shared" si="1"/>
        <v>-</v>
      </c>
    </row>
    <row r="108" spans="1:11" ht="13.5" customHeight="1">
      <c r="A108" s="183">
        <v>114</v>
      </c>
      <c r="B108" s="317" t="s">
        <v>2253</v>
      </c>
      <c r="C108" s="317"/>
      <c r="D108" s="317"/>
      <c r="E108" s="317"/>
      <c r="F108" s="317"/>
      <c r="G108" s="317"/>
      <c r="H108" s="180">
        <v>82</v>
      </c>
      <c r="I108" s="184"/>
      <c r="J108" s="124"/>
      <c r="K108" s="182" t="str">
        <f t="shared" si="1"/>
        <v>-</v>
      </c>
    </row>
    <row r="109" spans="1:11" ht="24.75" customHeight="1">
      <c r="A109" s="183">
        <v>12</v>
      </c>
      <c r="B109" s="317" t="s">
        <v>2254</v>
      </c>
      <c r="C109" s="317"/>
      <c r="D109" s="317"/>
      <c r="E109" s="317"/>
      <c r="F109" s="317"/>
      <c r="G109" s="317"/>
      <c r="H109" s="180">
        <v>83</v>
      </c>
      <c r="I109" s="181">
        <f>I110+I113+I114+I115+I121</f>
        <v>431455</v>
      </c>
      <c r="J109" s="181">
        <f>J110+J113+J114+J115+J121</f>
        <v>449291</v>
      </c>
      <c r="K109" s="182">
        <f t="shared" si="1"/>
        <v>104.13391894867368</v>
      </c>
    </row>
    <row r="110" spans="1:11" ht="13.5" customHeight="1">
      <c r="A110" s="183">
        <v>121</v>
      </c>
      <c r="B110" s="317" t="s">
        <v>2255</v>
      </c>
      <c r="C110" s="317"/>
      <c r="D110" s="317"/>
      <c r="E110" s="317"/>
      <c r="F110" s="317"/>
      <c r="G110" s="317"/>
      <c r="H110" s="180">
        <v>84</v>
      </c>
      <c r="I110" s="181">
        <f>SUM(I111:I112)</f>
        <v>430000</v>
      </c>
      <c r="J110" s="181">
        <f>SUM(J111:J112)</f>
        <v>447835</v>
      </c>
      <c r="K110" s="182">
        <f t="shared" si="1"/>
        <v>104.14767441860464</v>
      </c>
    </row>
    <row r="111" spans="1:11" ht="13.5" customHeight="1">
      <c r="A111" s="183">
        <v>1211</v>
      </c>
      <c r="B111" s="317" t="s">
        <v>2256</v>
      </c>
      <c r="C111" s="317"/>
      <c r="D111" s="317"/>
      <c r="E111" s="317"/>
      <c r="F111" s="317"/>
      <c r="G111" s="317"/>
      <c r="H111" s="180">
        <v>85</v>
      </c>
      <c r="I111" s="184">
        <v>430000</v>
      </c>
      <c r="J111" s="124">
        <v>447835</v>
      </c>
      <c r="K111" s="182">
        <f t="shared" si="1"/>
        <v>104.14767441860464</v>
      </c>
    </row>
    <row r="112" spans="1:11" ht="13.5" customHeight="1">
      <c r="A112" s="183">
        <v>1212</v>
      </c>
      <c r="B112" s="317" t="s">
        <v>2257</v>
      </c>
      <c r="C112" s="317"/>
      <c r="D112" s="317"/>
      <c r="E112" s="317"/>
      <c r="F112" s="317"/>
      <c r="G112" s="317"/>
      <c r="H112" s="180">
        <v>86</v>
      </c>
      <c r="I112" s="184"/>
      <c r="J112" s="124"/>
      <c r="K112" s="182" t="str">
        <f t="shared" si="1"/>
        <v>-</v>
      </c>
    </row>
    <row r="113" spans="1:11" ht="13.5" customHeight="1">
      <c r="A113" s="183">
        <v>122</v>
      </c>
      <c r="B113" s="317" t="s">
        <v>2258</v>
      </c>
      <c r="C113" s="317"/>
      <c r="D113" s="317"/>
      <c r="E113" s="317"/>
      <c r="F113" s="317"/>
      <c r="G113" s="317"/>
      <c r="H113" s="180">
        <v>87</v>
      </c>
      <c r="I113" s="184"/>
      <c r="J113" s="124"/>
      <c r="K113" s="182" t="str">
        <f t="shared" si="1"/>
        <v>-</v>
      </c>
    </row>
    <row r="114" spans="1:11" ht="13.5" customHeight="1">
      <c r="A114" s="183">
        <v>123</v>
      </c>
      <c r="B114" s="317" t="s">
        <v>2259</v>
      </c>
      <c r="C114" s="317"/>
      <c r="D114" s="317"/>
      <c r="E114" s="317"/>
      <c r="F114" s="317"/>
      <c r="G114" s="317"/>
      <c r="H114" s="180">
        <v>88</v>
      </c>
      <c r="I114" s="184"/>
      <c r="J114" s="124"/>
      <c r="K114" s="182" t="str">
        <f t="shared" si="1"/>
        <v>-</v>
      </c>
    </row>
    <row r="115" spans="1:11" ht="13.5" customHeight="1">
      <c r="A115" s="183">
        <v>124</v>
      </c>
      <c r="B115" s="317" t="s">
        <v>2260</v>
      </c>
      <c r="C115" s="317"/>
      <c r="D115" s="317"/>
      <c r="E115" s="317"/>
      <c r="F115" s="317"/>
      <c r="G115" s="317"/>
      <c r="H115" s="180">
        <v>89</v>
      </c>
      <c r="I115" s="181">
        <f>SUM(I116:I120)</f>
        <v>0</v>
      </c>
      <c r="J115" s="181">
        <f>SUM(J116:J120)</f>
        <v>0</v>
      </c>
      <c r="K115" s="182" t="str">
        <f t="shared" si="1"/>
        <v>-</v>
      </c>
    </row>
    <row r="116" spans="1:11" ht="13.5" customHeight="1">
      <c r="A116" s="183">
        <v>1241</v>
      </c>
      <c r="B116" s="317" t="s">
        <v>2261</v>
      </c>
      <c r="C116" s="317"/>
      <c r="D116" s="317"/>
      <c r="E116" s="317"/>
      <c r="F116" s="317"/>
      <c r="G116" s="317"/>
      <c r="H116" s="180">
        <v>90</v>
      </c>
      <c r="I116" s="184"/>
      <c r="J116" s="124"/>
      <c r="K116" s="182" t="str">
        <f t="shared" si="1"/>
        <v>-</v>
      </c>
    </row>
    <row r="117" spans="1:11" ht="13.5" customHeight="1">
      <c r="A117" s="183">
        <v>1242</v>
      </c>
      <c r="B117" s="317" t="s">
        <v>2262</v>
      </c>
      <c r="C117" s="317"/>
      <c r="D117" s="317"/>
      <c r="E117" s="317"/>
      <c r="F117" s="317"/>
      <c r="G117" s="317"/>
      <c r="H117" s="180">
        <v>91</v>
      </c>
      <c r="I117" s="184"/>
      <c r="J117" s="124"/>
      <c r="K117" s="182" t="str">
        <f t="shared" si="1"/>
        <v>-</v>
      </c>
    </row>
    <row r="118" spans="1:11" ht="13.5" customHeight="1">
      <c r="A118" s="183">
        <v>1243</v>
      </c>
      <c r="B118" s="317" t="s">
        <v>2263</v>
      </c>
      <c r="C118" s="317"/>
      <c r="D118" s="317"/>
      <c r="E118" s="317"/>
      <c r="F118" s="317"/>
      <c r="G118" s="317"/>
      <c r="H118" s="180">
        <v>92</v>
      </c>
      <c r="I118" s="184"/>
      <c r="J118" s="124"/>
      <c r="K118" s="182" t="str">
        <f t="shared" si="1"/>
        <v>-</v>
      </c>
    </row>
    <row r="119" spans="1:11" ht="13.5" customHeight="1">
      <c r="A119" s="183">
        <v>1244</v>
      </c>
      <c r="B119" s="317" t="s">
        <v>2264</v>
      </c>
      <c r="C119" s="317"/>
      <c r="D119" s="317"/>
      <c r="E119" s="317"/>
      <c r="F119" s="317"/>
      <c r="G119" s="317"/>
      <c r="H119" s="180">
        <v>93</v>
      </c>
      <c r="I119" s="184"/>
      <c r="J119" s="124"/>
      <c r="K119" s="182" t="str">
        <f t="shared" si="1"/>
        <v>-</v>
      </c>
    </row>
    <row r="120" spans="1:11" ht="13.5" customHeight="1">
      <c r="A120" s="183">
        <v>1245</v>
      </c>
      <c r="B120" s="317" t="s">
        <v>2265</v>
      </c>
      <c r="C120" s="317"/>
      <c r="D120" s="317"/>
      <c r="E120" s="317"/>
      <c r="F120" s="317"/>
      <c r="G120" s="317"/>
      <c r="H120" s="180">
        <v>94</v>
      </c>
      <c r="I120" s="184"/>
      <c r="J120" s="124"/>
      <c r="K120" s="182" t="str">
        <f t="shared" si="1"/>
        <v>-</v>
      </c>
    </row>
    <row r="121" spans="1:11" ht="13.5" customHeight="1">
      <c r="A121" s="183">
        <v>129</v>
      </c>
      <c r="B121" s="317" t="s">
        <v>2266</v>
      </c>
      <c r="C121" s="317"/>
      <c r="D121" s="317"/>
      <c r="E121" s="317"/>
      <c r="F121" s="317"/>
      <c r="G121" s="317"/>
      <c r="H121" s="180">
        <v>95</v>
      </c>
      <c r="I121" s="181">
        <f>SUM(I122:I125)</f>
        <v>1455</v>
      </c>
      <c r="J121" s="181">
        <f>SUM(J122:J125)</f>
        <v>1456</v>
      </c>
      <c r="K121" s="182">
        <f t="shared" si="1"/>
        <v>100.06872852233677</v>
      </c>
    </row>
    <row r="122" spans="1:11" ht="13.5" customHeight="1">
      <c r="A122" s="183">
        <v>1291</v>
      </c>
      <c r="B122" s="317" t="s">
        <v>2267</v>
      </c>
      <c r="C122" s="317"/>
      <c r="D122" s="317"/>
      <c r="E122" s="317"/>
      <c r="F122" s="317"/>
      <c r="G122" s="317"/>
      <c r="H122" s="180">
        <v>96</v>
      </c>
      <c r="I122" s="184"/>
      <c r="J122" s="124"/>
      <c r="K122" s="182" t="str">
        <f t="shared" si="1"/>
        <v>-</v>
      </c>
    </row>
    <row r="123" spans="1:11" ht="13.5" customHeight="1">
      <c r="A123" s="183">
        <v>1292</v>
      </c>
      <c r="B123" s="317" t="s">
        <v>2268</v>
      </c>
      <c r="C123" s="317"/>
      <c r="D123" s="317"/>
      <c r="E123" s="317"/>
      <c r="F123" s="317"/>
      <c r="G123" s="317"/>
      <c r="H123" s="180">
        <v>97</v>
      </c>
      <c r="I123" s="184"/>
      <c r="J123" s="124"/>
      <c r="K123" s="182" t="str">
        <f t="shared" si="1"/>
        <v>-</v>
      </c>
    </row>
    <row r="124" spans="1:11" ht="13.5" customHeight="1">
      <c r="A124" s="183">
        <v>1293</v>
      </c>
      <c r="B124" s="317" t="s">
        <v>2269</v>
      </c>
      <c r="C124" s="317"/>
      <c r="D124" s="317"/>
      <c r="E124" s="317"/>
      <c r="F124" s="317"/>
      <c r="G124" s="317"/>
      <c r="H124" s="180">
        <v>98</v>
      </c>
      <c r="I124" s="184">
        <v>1455</v>
      </c>
      <c r="J124" s="124">
        <v>1456</v>
      </c>
      <c r="K124" s="182">
        <f t="shared" si="1"/>
        <v>100.06872852233677</v>
      </c>
    </row>
    <row r="125" spans="1:11" ht="13.5" customHeight="1">
      <c r="A125" s="183">
        <v>1294</v>
      </c>
      <c r="B125" s="317" t="s">
        <v>2270</v>
      </c>
      <c r="C125" s="317"/>
      <c r="D125" s="317"/>
      <c r="E125" s="317"/>
      <c r="F125" s="317"/>
      <c r="G125" s="317"/>
      <c r="H125" s="180">
        <v>99</v>
      </c>
      <c r="I125" s="184"/>
      <c r="J125" s="124"/>
      <c r="K125" s="182" t="str">
        <f t="shared" si="1"/>
        <v>-</v>
      </c>
    </row>
    <row r="126" spans="1:11" ht="13.5" customHeight="1">
      <c r="A126" s="183">
        <v>13</v>
      </c>
      <c r="B126" s="317" t="s">
        <v>2271</v>
      </c>
      <c r="C126" s="317"/>
      <c r="D126" s="317"/>
      <c r="E126" s="317"/>
      <c r="F126" s="317"/>
      <c r="G126" s="317"/>
      <c r="H126" s="180">
        <v>100</v>
      </c>
      <c r="I126" s="181">
        <f>SUM(I127:I129)-I130</f>
        <v>0</v>
      </c>
      <c r="J126" s="181">
        <f>SUM(J127:J129)-J130</f>
        <v>12000</v>
      </c>
      <c r="K126" s="182" t="str">
        <f t="shared" si="1"/>
        <v>-</v>
      </c>
    </row>
    <row r="127" spans="1:11" ht="13.5" customHeight="1">
      <c r="A127" s="183">
        <v>131</v>
      </c>
      <c r="B127" s="317" t="s">
        <v>2272</v>
      </c>
      <c r="C127" s="317"/>
      <c r="D127" s="317"/>
      <c r="E127" s="317"/>
      <c r="F127" s="317"/>
      <c r="G127" s="317"/>
      <c r="H127" s="180">
        <v>101</v>
      </c>
      <c r="I127" s="184"/>
      <c r="J127" s="124"/>
      <c r="K127" s="182" t="str">
        <f t="shared" si="1"/>
        <v>-</v>
      </c>
    </row>
    <row r="128" spans="1:11" ht="13.5" customHeight="1">
      <c r="A128" s="183">
        <v>132</v>
      </c>
      <c r="B128" s="317" t="s">
        <v>2273</v>
      </c>
      <c r="C128" s="317"/>
      <c r="D128" s="317"/>
      <c r="E128" s="317"/>
      <c r="F128" s="317"/>
      <c r="G128" s="317"/>
      <c r="H128" s="180">
        <v>102</v>
      </c>
      <c r="I128" s="184"/>
      <c r="J128" s="124">
        <v>12000</v>
      </c>
      <c r="K128" s="182" t="str">
        <f t="shared" si="1"/>
        <v>-</v>
      </c>
    </row>
    <row r="129" spans="1:11" ht="13.5" customHeight="1">
      <c r="A129" s="183">
        <v>133</v>
      </c>
      <c r="B129" s="317" t="s">
        <v>2274</v>
      </c>
      <c r="C129" s="317"/>
      <c r="D129" s="317"/>
      <c r="E129" s="317"/>
      <c r="F129" s="317"/>
      <c r="G129" s="317"/>
      <c r="H129" s="180">
        <v>103</v>
      </c>
      <c r="I129" s="184"/>
      <c r="J129" s="124"/>
      <c r="K129" s="182" t="str">
        <f t="shared" si="1"/>
        <v>-</v>
      </c>
    </row>
    <row r="130" spans="1:11" ht="13.5" customHeight="1">
      <c r="A130" s="183">
        <v>139</v>
      </c>
      <c r="B130" s="317" t="s">
        <v>2275</v>
      </c>
      <c r="C130" s="317"/>
      <c r="D130" s="317"/>
      <c r="E130" s="317"/>
      <c r="F130" s="317"/>
      <c r="G130" s="317"/>
      <c r="H130" s="180">
        <v>104</v>
      </c>
      <c r="I130" s="184"/>
      <c r="J130" s="124"/>
      <c r="K130" s="182" t="str">
        <f t="shared" si="1"/>
        <v>-</v>
      </c>
    </row>
    <row r="131" spans="1:11" ht="13.5" customHeight="1">
      <c r="A131" s="183">
        <v>14</v>
      </c>
      <c r="B131" s="317" t="s">
        <v>2276</v>
      </c>
      <c r="C131" s="317"/>
      <c r="D131" s="317"/>
      <c r="E131" s="317"/>
      <c r="F131" s="317"/>
      <c r="G131" s="317"/>
      <c r="H131" s="180">
        <v>105</v>
      </c>
      <c r="I131" s="181">
        <f>I132+I135+I138+I141+I144+I147-I150</f>
        <v>0</v>
      </c>
      <c r="J131" s="181">
        <f>J132+J135+J138+J141+J144+J147-J150</f>
        <v>0</v>
      </c>
      <c r="K131" s="182" t="str">
        <f t="shared" si="1"/>
        <v>-</v>
      </c>
    </row>
    <row r="132" spans="1:11" ht="13.5" customHeight="1">
      <c r="A132" s="183">
        <v>141</v>
      </c>
      <c r="B132" s="317" t="s">
        <v>2277</v>
      </c>
      <c r="C132" s="317"/>
      <c r="D132" s="317"/>
      <c r="E132" s="317"/>
      <c r="F132" s="317"/>
      <c r="G132" s="317"/>
      <c r="H132" s="180">
        <v>106</v>
      </c>
      <c r="I132" s="181">
        <f>SUM(I133:I134)</f>
        <v>0</v>
      </c>
      <c r="J132" s="181">
        <f>SUM(J133:J134)</f>
        <v>0</v>
      </c>
      <c r="K132" s="182" t="str">
        <f t="shared" si="1"/>
        <v>-</v>
      </c>
    </row>
    <row r="133" spans="1:11" ht="13.5" customHeight="1">
      <c r="A133" s="183">
        <v>1411</v>
      </c>
      <c r="B133" s="317" t="s">
        <v>2278</v>
      </c>
      <c r="C133" s="317"/>
      <c r="D133" s="317"/>
      <c r="E133" s="317"/>
      <c r="F133" s="317"/>
      <c r="G133" s="317"/>
      <c r="H133" s="180">
        <v>107</v>
      </c>
      <c r="I133" s="184"/>
      <c r="J133" s="124"/>
      <c r="K133" s="182" t="str">
        <f t="shared" si="1"/>
        <v>-</v>
      </c>
    </row>
    <row r="134" spans="1:11" ht="13.5" customHeight="1">
      <c r="A134" s="183">
        <v>1412</v>
      </c>
      <c r="B134" s="317" t="s">
        <v>2279</v>
      </c>
      <c r="C134" s="317"/>
      <c r="D134" s="317"/>
      <c r="E134" s="317"/>
      <c r="F134" s="317"/>
      <c r="G134" s="317"/>
      <c r="H134" s="180">
        <v>108</v>
      </c>
      <c r="I134" s="184"/>
      <c r="J134" s="124"/>
      <c r="K134" s="182" t="str">
        <f t="shared" si="1"/>
        <v>-</v>
      </c>
    </row>
    <row r="135" spans="1:11" ht="13.5" customHeight="1">
      <c r="A135" s="183">
        <v>142</v>
      </c>
      <c r="B135" s="317" t="s">
        <v>2280</v>
      </c>
      <c r="C135" s="317"/>
      <c r="D135" s="317"/>
      <c r="E135" s="317"/>
      <c r="F135" s="317"/>
      <c r="G135" s="317"/>
      <c r="H135" s="180">
        <v>109</v>
      </c>
      <c r="I135" s="181">
        <f>SUM(I136:I137)</f>
        <v>0</v>
      </c>
      <c r="J135" s="181">
        <f>SUM(J136:J137)</f>
        <v>0</v>
      </c>
      <c r="K135" s="182" t="str">
        <f t="shared" si="1"/>
        <v>-</v>
      </c>
    </row>
    <row r="136" spans="1:11" ht="13.5" customHeight="1">
      <c r="A136" s="183">
        <v>1421</v>
      </c>
      <c r="B136" s="317" t="s">
        <v>2281</v>
      </c>
      <c r="C136" s="317"/>
      <c r="D136" s="317"/>
      <c r="E136" s="317"/>
      <c r="F136" s="317"/>
      <c r="G136" s="317"/>
      <c r="H136" s="180">
        <v>110</v>
      </c>
      <c r="I136" s="184"/>
      <c r="J136" s="124"/>
      <c r="K136" s="182" t="str">
        <f t="shared" si="1"/>
        <v>-</v>
      </c>
    </row>
    <row r="137" spans="1:11" ht="13.5" customHeight="1">
      <c r="A137" s="183">
        <v>1422</v>
      </c>
      <c r="B137" s="317" t="s">
        <v>2282</v>
      </c>
      <c r="C137" s="317"/>
      <c r="D137" s="317"/>
      <c r="E137" s="317"/>
      <c r="F137" s="317"/>
      <c r="G137" s="317"/>
      <c r="H137" s="180">
        <v>111</v>
      </c>
      <c r="I137" s="184"/>
      <c r="J137" s="124"/>
      <c r="K137" s="182" t="str">
        <f t="shared" si="1"/>
        <v>-</v>
      </c>
    </row>
    <row r="138" spans="1:11" ht="13.5" customHeight="1">
      <c r="A138" s="183">
        <v>143</v>
      </c>
      <c r="B138" s="317" t="s">
        <v>2283</v>
      </c>
      <c r="C138" s="317"/>
      <c r="D138" s="317"/>
      <c r="E138" s="317"/>
      <c r="F138" s="317"/>
      <c r="G138" s="317"/>
      <c r="H138" s="180">
        <v>112</v>
      </c>
      <c r="I138" s="181">
        <f>SUM(I139:I140)</f>
        <v>0</v>
      </c>
      <c r="J138" s="181">
        <f>SUM(J139:J140)</f>
        <v>0</v>
      </c>
      <c r="K138" s="182" t="str">
        <f t="shared" si="1"/>
        <v>-</v>
      </c>
    </row>
    <row r="139" spans="1:11" ht="13.5" customHeight="1">
      <c r="A139" s="183">
        <v>1431</v>
      </c>
      <c r="B139" s="317" t="s">
        <v>2284</v>
      </c>
      <c r="C139" s="317"/>
      <c r="D139" s="317"/>
      <c r="E139" s="317"/>
      <c r="F139" s="317"/>
      <c r="G139" s="317"/>
      <c r="H139" s="180">
        <v>113</v>
      </c>
      <c r="I139" s="184"/>
      <c r="J139" s="124"/>
      <c r="K139" s="182" t="str">
        <f t="shared" si="1"/>
        <v>-</v>
      </c>
    </row>
    <row r="140" spans="1:11" ht="13.5" customHeight="1">
      <c r="A140" s="183">
        <v>1432</v>
      </c>
      <c r="B140" s="317" t="s">
        <v>2285</v>
      </c>
      <c r="C140" s="317"/>
      <c r="D140" s="317"/>
      <c r="E140" s="317"/>
      <c r="F140" s="317"/>
      <c r="G140" s="317"/>
      <c r="H140" s="180">
        <v>114</v>
      </c>
      <c r="I140" s="184"/>
      <c r="J140" s="124"/>
      <c r="K140" s="182" t="str">
        <f t="shared" si="1"/>
        <v>-</v>
      </c>
    </row>
    <row r="141" spans="1:11" ht="13.5" customHeight="1">
      <c r="A141" s="183">
        <v>144</v>
      </c>
      <c r="B141" s="317" t="s">
        <v>2286</v>
      </c>
      <c r="C141" s="317"/>
      <c r="D141" s="317"/>
      <c r="E141" s="317"/>
      <c r="F141" s="317"/>
      <c r="G141" s="317"/>
      <c r="H141" s="180">
        <v>115</v>
      </c>
      <c r="I141" s="181">
        <f>SUM(I142:I143)</f>
        <v>0</v>
      </c>
      <c r="J141" s="181">
        <f>SUM(J142:J143)</f>
        <v>0</v>
      </c>
      <c r="K141" s="182" t="str">
        <f t="shared" si="1"/>
        <v>-</v>
      </c>
    </row>
    <row r="142" spans="1:11" ht="13.5" customHeight="1">
      <c r="A142" s="183">
        <v>1441</v>
      </c>
      <c r="B142" s="317" t="s">
        <v>2287</v>
      </c>
      <c r="C142" s="317"/>
      <c r="D142" s="317"/>
      <c r="E142" s="317"/>
      <c r="F142" s="317"/>
      <c r="G142" s="317"/>
      <c r="H142" s="180">
        <v>116</v>
      </c>
      <c r="I142" s="184"/>
      <c r="J142" s="124"/>
      <c r="K142" s="182" t="str">
        <f t="shared" si="1"/>
        <v>-</v>
      </c>
    </row>
    <row r="143" spans="1:11" ht="13.5" customHeight="1">
      <c r="A143" s="183">
        <v>1442</v>
      </c>
      <c r="B143" s="317" t="s">
        <v>2288</v>
      </c>
      <c r="C143" s="317"/>
      <c r="D143" s="317"/>
      <c r="E143" s="317"/>
      <c r="F143" s="317"/>
      <c r="G143" s="317"/>
      <c r="H143" s="180">
        <v>117</v>
      </c>
      <c r="I143" s="184"/>
      <c r="J143" s="124"/>
      <c r="K143" s="182" t="str">
        <f t="shared" si="1"/>
        <v>-</v>
      </c>
    </row>
    <row r="144" spans="1:11" ht="13.5" customHeight="1">
      <c r="A144" s="183">
        <v>145</v>
      </c>
      <c r="B144" s="317" t="s">
        <v>2289</v>
      </c>
      <c r="C144" s="317"/>
      <c r="D144" s="317"/>
      <c r="E144" s="317"/>
      <c r="F144" s="317"/>
      <c r="G144" s="317"/>
      <c r="H144" s="180">
        <v>118</v>
      </c>
      <c r="I144" s="181">
        <f>SUM(I145:I146)</f>
        <v>0</v>
      </c>
      <c r="J144" s="181">
        <f>SUM(J145:J146)</f>
        <v>0</v>
      </c>
      <c r="K144" s="182" t="str">
        <f t="shared" si="1"/>
        <v>-</v>
      </c>
    </row>
    <row r="145" spans="1:11" ht="13.5" customHeight="1">
      <c r="A145" s="183">
        <v>1451</v>
      </c>
      <c r="B145" s="317" t="s">
        <v>2290</v>
      </c>
      <c r="C145" s="317"/>
      <c r="D145" s="317"/>
      <c r="E145" s="317"/>
      <c r="F145" s="317"/>
      <c r="G145" s="317"/>
      <c r="H145" s="180">
        <v>119</v>
      </c>
      <c r="I145" s="184"/>
      <c r="J145" s="124"/>
      <c r="K145" s="182" t="str">
        <f t="shared" si="1"/>
        <v>-</v>
      </c>
    </row>
    <row r="146" spans="1:11" ht="13.5" customHeight="1">
      <c r="A146" s="183">
        <v>1452</v>
      </c>
      <c r="B146" s="317" t="s">
        <v>2291</v>
      </c>
      <c r="C146" s="317"/>
      <c r="D146" s="317"/>
      <c r="E146" s="317"/>
      <c r="F146" s="317"/>
      <c r="G146" s="317"/>
      <c r="H146" s="180">
        <v>120</v>
      </c>
      <c r="I146" s="184"/>
      <c r="J146" s="124"/>
      <c r="K146" s="182" t="str">
        <f t="shared" si="1"/>
        <v>-</v>
      </c>
    </row>
    <row r="147" spans="1:11" ht="13.5" customHeight="1">
      <c r="A147" s="183">
        <v>146</v>
      </c>
      <c r="B147" s="317" t="s">
        <v>2292</v>
      </c>
      <c r="C147" s="317"/>
      <c r="D147" s="317"/>
      <c r="E147" s="317"/>
      <c r="F147" s="317"/>
      <c r="G147" s="317"/>
      <c r="H147" s="180">
        <v>121</v>
      </c>
      <c r="I147" s="181">
        <f>SUM(I148:I149)</f>
        <v>0</v>
      </c>
      <c r="J147" s="181">
        <f>SUM(J148:J149)</f>
        <v>0</v>
      </c>
      <c r="K147" s="182" t="str">
        <f t="shared" si="1"/>
        <v>-</v>
      </c>
    </row>
    <row r="148" spans="1:11" ht="13.5" customHeight="1">
      <c r="A148" s="183">
        <v>1461</v>
      </c>
      <c r="B148" s="317" t="s">
        <v>2293</v>
      </c>
      <c r="C148" s="317"/>
      <c r="D148" s="317"/>
      <c r="E148" s="317"/>
      <c r="F148" s="317"/>
      <c r="G148" s="317"/>
      <c r="H148" s="180">
        <v>122</v>
      </c>
      <c r="I148" s="184"/>
      <c r="J148" s="124"/>
      <c r="K148" s="182" t="str">
        <f t="shared" si="1"/>
        <v>-</v>
      </c>
    </row>
    <row r="149" spans="1:11" ht="13.5" customHeight="1">
      <c r="A149" s="183">
        <v>1462</v>
      </c>
      <c r="B149" s="317" t="s">
        <v>2294</v>
      </c>
      <c r="C149" s="317"/>
      <c r="D149" s="317"/>
      <c r="E149" s="317"/>
      <c r="F149" s="317"/>
      <c r="G149" s="317"/>
      <c r="H149" s="180">
        <v>123</v>
      </c>
      <c r="I149" s="184"/>
      <c r="J149" s="124"/>
      <c r="K149" s="182" t="str">
        <f t="shared" si="1"/>
        <v>-</v>
      </c>
    </row>
    <row r="150" spans="1:11" ht="13.5" customHeight="1">
      <c r="A150" s="183">
        <v>149</v>
      </c>
      <c r="B150" s="317" t="s">
        <v>2295</v>
      </c>
      <c r="C150" s="317"/>
      <c r="D150" s="317"/>
      <c r="E150" s="317"/>
      <c r="F150" s="317"/>
      <c r="G150" s="317"/>
      <c r="H150" s="180">
        <v>124</v>
      </c>
      <c r="I150" s="184"/>
      <c r="J150" s="124"/>
      <c r="K150" s="182" t="str">
        <f t="shared" si="1"/>
        <v>-</v>
      </c>
    </row>
    <row r="151" spans="1:11" ht="13.5" customHeight="1">
      <c r="A151" s="183">
        <v>15</v>
      </c>
      <c r="B151" s="317" t="s">
        <v>2296</v>
      </c>
      <c r="C151" s="317"/>
      <c r="D151" s="317"/>
      <c r="E151" s="317"/>
      <c r="F151" s="317"/>
      <c r="G151" s="317"/>
      <c r="H151" s="180">
        <v>125</v>
      </c>
      <c r="I151" s="181">
        <f>I152+I155-I158</f>
        <v>0</v>
      </c>
      <c r="J151" s="181">
        <f>J152+J155-J158</f>
        <v>0</v>
      </c>
      <c r="K151" s="182" t="str">
        <f t="shared" si="1"/>
        <v>-</v>
      </c>
    </row>
    <row r="152" spans="1:11" ht="13.5" customHeight="1">
      <c r="A152" s="183">
        <v>151</v>
      </c>
      <c r="B152" s="317" t="s">
        <v>2297</v>
      </c>
      <c r="C152" s="317"/>
      <c r="D152" s="317"/>
      <c r="E152" s="317"/>
      <c r="F152" s="317"/>
      <c r="G152" s="317"/>
      <c r="H152" s="180">
        <v>126</v>
      </c>
      <c r="I152" s="181">
        <f>SUM(I153:I154)</f>
        <v>0</v>
      </c>
      <c r="J152" s="181">
        <f>SUM(J153:J154)</f>
        <v>0</v>
      </c>
      <c r="K152" s="182" t="str">
        <f t="shared" si="1"/>
        <v>-</v>
      </c>
    </row>
    <row r="153" spans="1:11" ht="13.5" customHeight="1">
      <c r="A153" s="183">
        <v>1511</v>
      </c>
      <c r="B153" s="317" t="s">
        <v>2298</v>
      </c>
      <c r="C153" s="317"/>
      <c r="D153" s="317"/>
      <c r="E153" s="317"/>
      <c r="F153" s="317"/>
      <c r="G153" s="317"/>
      <c r="H153" s="180">
        <v>127</v>
      </c>
      <c r="I153" s="184"/>
      <c r="J153" s="124"/>
      <c r="K153" s="182" t="str">
        <f t="shared" si="1"/>
        <v>-</v>
      </c>
    </row>
    <row r="154" spans="1:11" ht="13.5" customHeight="1">
      <c r="A154" s="183">
        <v>1512</v>
      </c>
      <c r="B154" s="317" t="s">
        <v>2299</v>
      </c>
      <c r="C154" s="317"/>
      <c r="D154" s="317"/>
      <c r="E154" s="317"/>
      <c r="F154" s="317"/>
      <c r="G154" s="317"/>
      <c r="H154" s="180">
        <v>128</v>
      </c>
      <c r="I154" s="184"/>
      <c r="J154" s="124"/>
      <c r="K154" s="182" t="str">
        <f t="shared" si="1"/>
        <v>-</v>
      </c>
    </row>
    <row r="155" spans="1:11" ht="13.5" customHeight="1">
      <c r="A155" s="183">
        <v>152</v>
      </c>
      <c r="B155" s="317" t="s">
        <v>2300</v>
      </c>
      <c r="C155" s="317"/>
      <c r="D155" s="317"/>
      <c r="E155" s="317"/>
      <c r="F155" s="317"/>
      <c r="G155" s="317"/>
      <c r="H155" s="180">
        <v>129</v>
      </c>
      <c r="I155" s="181">
        <f>SUM(I156:I157)</f>
        <v>0</v>
      </c>
      <c r="J155" s="181">
        <f>SUM(J156:J157)</f>
        <v>0</v>
      </c>
      <c r="K155" s="182" t="str">
        <f aca="true" t="shared" si="2" ref="K155:K218">IF(I155&gt;0,IF(J155/I155&gt;=100,"&gt;&gt;100",J155/I155*100),"-")</f>
        <v>-</v>
      </c>
    </row>
    <row r="156" spans="1:11" ht="13.5" customHeight="1">
      <c r="A156" s="183">
        <v>1521</v>
      </c>
      <c r="B156" s="317" t="s">
        <v>2301</v>
      </c>
      <c r="C156" s="317"/>
      <c r="D156" s="317"/>
      <c r="E156" s="317"/>
      <c r="F156" s="317"/>
      <c r="G156" s="317"/>
      <c r="H156" s="180">
        <v>130</v>
      </c>
      <c r="I156" s="184"/>
      <c r="J156" s="124"/>
      <c r="K156" s="182" t="str">
        <f t="shared" si="2"/>
        <v>-</v>
      </c>
    </row>
    <row r="157" spans="1:11" ht="13.5" customHeight="1">
      <c r="A157" s="183">
        <v>1522</v>
      </c>
      <c r="B157" s="317" t="s">
        <v>2302</v>
      </c>
      <c r="C157" s="317"/>
      <c r="D157" s="317"/>
      <c r="E157" s="317"/>
      <c r="F157" s="317"/>
      <c r="G157" s="317"/>
      <c r="H157" s="180">
        <v>131</v>
      </c>
      <c r="I157" s="184"/>
      <c r="J157" s="124"/>
      <c r="K157" s="182" t="str">
        <f t="shared" si="2"/>
        <v>-</v>
      </c>
    </row>
    <row r="158" spans="1:11" ht="13.5" customHeight="1">
      <c r="A158" s="183">
        <v>159</v>
      </c>
      <c r="B158" s="317" t="s">
        <v>2303</v>
      </c>
      <c r="C158" s="317"/>
      <c r="D158" s="317"/>
      <c r="E158" s="317"/>
      <c r="F158" s="317"/>
      <c r="G158" s="317"/>
      <c r="H158" s="180">
        <v>132</v>
      </c>
      <c r="I158" s="184"/>
      <c r="J158" s="124"/>
      <c r="K158" s="182" t="str">
        <f t="shared" si="2"/>
        <v>-</v>
      </c>
    </row>
    <row r="159" spans="1:11" ht="13.5" customHeight="1">
      <c r="A159" s="183">
        <v>16</v>
      </c>
      <c r="B159" s="317" t="s">
        <v>2304</v>
      </c>
      <c r="C159" s="317"/>
      <c r="D159" s="317"/>
      <c r="E159" s="317"/>
      <c r="F159" s="317"/>
      <c r="G159" s="317"/>
      <c r="H159" s="180">
        <v>133</v>
      </c>
      <c r="I159" s="181">
        <f>SUM(I160:I163)+I166-I167</f>
        <v>18140</v>
      </c>
      <c r="J159" s="181">
        <f>SUM(J160:J163)+J166-J167</f>
        <v>19300</v>
      </c>
      <c r="K159" s="182">
        <f t="shared" si="2"/>
        <v>106.39470782800441</v>
      </c>
    </row>
    <row r="160" spans="1:11" ht="13.5" customHeight="1">
      <c r="A160" s="183">
        <v>161</v>
      </c>
      <c r="B160" s="317" t="s">
        <v>2305</v>
      </c>
      <c r="C160" s="317"/>
      <c r="D160" s="317"/>
      <c r="E160" s="317"/>
      <c r="F160" s="317"/>
      <c r="G160" s="317"/>
      <c r="H160" s="180">
        <v>134</v>
      </c>
      <c r="I160" s="184">
        <v>40</v>
      </c>
      <c r="J160" s="124"/>
      <c r="K160" s="182">
        <f t="shared" si="2"/>
        <v>0</v>
      </c>
    </row>
    <row r="161" spans="1:11" ht="13.5" customHeight="1">
      <c r="A161" s="183">
        <v>162</v>
      </c>
      <c r="B161" s="317" t="s">
        <v>2306</v>
      </c>
      <c r="C161" s="317"/>
      <c r="D161" s="317"/>
      <c r="E161" s="317"/>
      <c r="F161" s="317"/>
      <c r="G161" s="317"/>
      <c r="H161" s="180">
        <v>135</v>
      </c>
      <c r="I161" s="184">
        <v>18100</v>
      </c>
      <c r="J161" s="124">
        <v>19300</v>
      </c>
      <c r="K161" s="182">
        <f t="shared" si="2"/>
        <v>106.62983425414365</v>
      </c>
    </row>
    <row r="162" spans="1:11" ht="13.5" customHeight="1">
      <c r="A162" s="183">
        <v>163</v>
      </c>
      <c r="B162" s="317" t="s">
        <v>2307</v>
      </c>
      <c r="C162" s="317"/>
      <c r="D162" s="317"/>
      <c r="E162" s="317"/>
      <c r="F162" s="317"/>
      <c r="G162" s="317"/>
      <c r="H162" s="180">
        <v>136</v>
      </c>
      <c r="I162" s="184"/>
      <c r="J162" s="124"/>
      <c r="K162" s="182" t="str">
        <f t="shared" si="2"/>
        <v>-</v>
      </c>
    </row>
    <row r="163" spans="1:11" ht="13.5" customHeight="1">
      <c r="A163" s="183">
        <v>164</v>
      </c>
      <c r="B163" s="317" t="s">
        <v>2308</v>
      </c>
      <c r="C163" s="317"/>
      <c r="D163" s="317"/>
      <c r="E163" s="317"/>
      <c r="F163" s="317"/>
      <c r="G163" s="317"/>
      <c r="H163" s="180">
        <v>137</v>
      </c>
      <c r="I163" s="181">
        <f>SUM(I164:I165)</f>
        <v>0</v>
      </c>
      <c r="J163" s="181">
        <f>SUM(J164:J165)</f>
        <v>0</v>
      </c>
      <c r="K163" s="182" t="str">
        <f t="shared" si="2"/>
        <v>-</v>
      </c>
    </row>
    <row r="164" spans="1:11" ht="13.5" customHeight="1">
      <c r="A164" s="183">
        <v>1641</v>
      </c>
      <c r="B164" s="317" t="s">
        <v>2309</v>
      </c>
      <c r="C164" s="317"/>
      <c r="D164" s="317"/>
      <c r="E164" s="317"/>
      <c r="F164" s="317"/>
      <c r="G164" s="317"/>
      <c r="H164" s="180">
        <v>138</v>
      </c>
      <c r="I164" s="184"/>
      <c r="J164" s="124"/>
      <c r="K164" s="182" t="str">
        <f>IF(I164&gt;0,IF(J164/I164&gt;=100,"&gt;&gt;100",J164/I164*100),"-")</f>
        <v>-</v>
      </c>
    </row>
    <row r="165" spans="1:11" ht="13.5" customHeight="1">
      <c r="A165" s="183">
        <v>1642</v>
      </c>
      <c r="B165" s="317" t="s">
        <v>2310</v>
      </c>
      <c r="C165" s="317"/>
      <c r="D165" s="317"/>
      <c r="E165" s="317"/>
      <c r="F165" s="317"/>
      <c r="G165" s="317"/>
      <c r="H165" s="180">
        <v>139</v>
      </c>
      <c r="I165" s="184"/>
      <c r="J165" s="124"/>
      <c r="K165" s="182" t="str">
        <f t="shared" si="2"/>
        <v>-</v>
      </c>
    </row>
    <row r="166" spans="1:11" ht="13.5" customHeight="1">
      <c r="A166" s="183">
        <v>165</v>
      </c>
      <c r="B166" s="317" t="s">
        <v>2270</v>
      </c>
      <c r="C166" s="317"/>
      <c r="D166" s="317"/>
      <c r="E166" s="317"/>
      <c r="F166" s="317"/>
      <c r="G166" s="317"/>
      <c r="H166" s="180">
        <v>140</v>
      </c>
      <c r="I166" s="184"/>
      <c r="J166" s="124"/>
      <c r="K166" s="182" t="str">
        <f t="shared" si="2"/>
        <v>-</v>
      </c>
    </row>
    <row r="167" spans="1:11" ht="13.5" customHeight="1">
      <c r="A167" s="183">
        <v>169</v>
      </c>
      <c r="B167" s="317" t="s">
        <v>2311</v>
      </c>
      <c r="C167" s="317"/>
      <c r="D167" s="317"/>
      <c r="E167" s="317"/>
      <c r="F167" s="317"/>
      <c r="G167" s="317"/>
      <c r="H167" s="180">
        <v>141</v>
      </c>
      <c r="I167" s="184"/>
      <c r="J167" s="124"/>
      <c r="K167" s="182" t="str">
        <f t="shared" si="2"/>
        <v>-</v>
      </c>
    </row>
    <row r="168" spans="1:11" ht="13.5" customHeight="1">
      <c r="A168" s="183">
        <v>19</v>
      </c>
      <c r="B168" s="317" t="s">
        <v>2312</v>
      </c>
      <c r="C168" s="317"/>
      <c r="D168" s="317"/>
      <c r="E168" s="317"/>
      <c r="F168" s="317"/>
      <c r="G168" s="317"/>
      <c r="H168" s="180">
        <v>142</v>
      </c>
      <c r="I168" s="181">
        <f>SUM(I169:I170)</f>
        <v>0</v>
      </c>
      <c r="J168" s="181">
        <f>SUM(J169:J170)</f>
        <v>0</v>
      </c>
      <c r="K168" s="182" t="str">
        <f t="shared" si="2"/>
        <v>-</v>
      </c>
    </row>
    <row r="169" spans="1:11" ht="13.5" customHeight="1">
      <c r="A169" s="183">
        <v>191</v>
      </c>
      <c r="B169" s="317" t="s">
        <v>2313</v>
      </c>
      <c r="C169" s="317"/>
      <c r="D169" s="317"/>
      <c r="E169" s="317"/>
      <c r="F169" s="317"/>
      <c r="G169" s="317"/>
      <c r="H169" s="180">
        <v>143</v>
      </c>
      <c r="I169" s="184"/>
      <c r="J169" s="124"/>
      <c r="K169" s="182" t="str">
        <f t="shared" si="2"/>
        <v>-</v>
      </c>
    </row>
    <row r="170" spans="1:11" s="70" customFormat="1" ht="13.5" customHeight="1">
      <c r="A170" s="185">
        <v>192</v>
      </c>
      <c r="B170" s="318" t="s">
        <v>2314</v>
      </c>
      <c r="C170" s="318"/>
      <c r="D170" s="318"/>
      <c r="E170" s="318"/>
      <c r="F170" s="318"/>
      <c r="G170" s="318"/>
      <c r="H170" s="186">
        <v>144</v>
      </c>
      <c r="I170" s="187"/>
      <c r="J170" s="133"/>
      <c r="K170" s="188" t="str">
        <f t="shared" si="2"/>
        <v>-</v>
      </c>
    </row>
    <row r="171" spans="1:11" ht="15.75" customHeight="1">
      <c r="A171" s="319" t="s">
        <v>2315</v>
      </c>
      <c r="B171" s="319"/>
      <c r="C171" s="319"/>
      <c r="D171" s="319"/>
      <c r="E171" s="319"/>
      <c r="F171" s="319"/>
      <c r="G171" s="319"/>
      <c r="H171" s="319"/>
      <c r="I171" s="319">
        <v>0</v>
      </c>
      <c r="J171" s="319">
        <v>0</v>
      </c>
      <c r="K171" s="319" t="str">
        <f t="shared" si="2"/>
        <v>-</v>
      </c>
    </row>
    <row r="172" spans="1:11" ht="13.5" customHeight="1">
      <c r="A172" s="175"/>
      <c r="B172" s="315" t="s">
        <v>2316</v>
      </c>
      <c r="C172" s="315"/>
      <c r="D172" s="315"/>
      <c r="E172" s="315"/>
      <c r="F172" s="315"/>
      <c r="G172" s="315"/>
      <c r="H172" s="176">
        <v>145</v>
      </c>
      <c r="I172" s="189">
        <f>I173+I222</f>
        <v>755384</v>
      </c>
      <c r="J172" s="189">
        <f>J173+J222</f>
        <v>908948</v>
      </c>
      <c r="K172" s="190">
        <f t="shared" si="2"/>
        <v>120.32926299736293</v>
      </c>
    </row>
    <row r="173" spans="1:11" ht="13.5" customHeight="1">
      <c r="A173" s="179">
        <v>2</v>
      </c>
      <c r="B173" s="316" t="s">
        <v>2317</v>
      </c>
      <c r="C173" s="316"/>
      <c r="D173" s="316"/>
      <c r="E173" s="316"/>
      <c r="F173" s="316"/>
      <c r="G173" s="316"/>
      <c r="H173" s="180">
        <v>146</v>
      </c>
      <c r="I173" s="191">
        <f>I174+I201+I209+I217</f>
        <v>749017</v>
      </c>
      <c r="J173" s="191">
        <f>J174+J201+J209+J217</f>
        <v>870400</v>
      </c>
      <c r="K173" s="192">
        <f t="shared" si="2"/>
        <v>116.20564019241219</v>
      </c>
    </row>
    <row r="174" spans="1:11" ht="13.5" customHeight="1">
      <c r="A174" s="183">
        <v>24</v>
      </c>
      <c r="B174" s="317" t="s">
        <v>2318</v>
      </c>
      <c r="C174" s="317"/>
      <c r="D174" s="317"/>
      <c r="E174" s="317"/>
      <c r="F174" s="317"/>
      <c r="G174" s="317"/>
      <c r="H174" s="180">
        <v>147</v>
      </c>
      <c r="I174" s="191">
        <f>I175+I183+I191+I195+I196+I197</f>
        <v>36008</v>
      </c>
      <c r="J174" s="191">
        <f>J175+J183+J191+J195+J196+J197</f>
        <v>62050</v>
      </c>
      <c r="K174" s="192">
        <f t="shared" si="2"/>
        <v>172.32281715174406</v>
      </c>
    </row>
    <row r="175" spans="1:11" ht="13.5" customHeight="1">
      <c r="A175" s="183">
        <v>241</v>
      </c>
      <c r="B175" s="317" t="s">
        <v>2319</v>
      </c>
      <c r="C175" s="317"/>
      <c r="D175" s="317"/>
      <c r="E175" s="317"/>
      <c r="F175" s="317"/>
      <c r="G175" s="317"/>
      <c r="H175" s="180">
        <v>148</v>
      </c>
      <c r="I175" s="191">
        <f>SUM(I176:I182)</f>
        <v>24519</v>
      </c>
      <c r="J175" s="191">
        <f>SUM(J176:J182)</f>
        <v>39191</v>
      </c>
      <c r="K175" s="192">
        <f>IF(I175&gt;0,IF(J175/I175&gt;=100,"&gt;&gt;100",J175/I175*100),"-")</f>
        <v>159.83930829152902</v>
      </c>
    </row>
    <row r="176" spans="1:11" ht="13.5" customHeight="1">
      <c r="A176" s="183">
        <v>2411</v>
      </c>
      <c r="B176" s="317" t="s">
        <v>2320</v>
      </c>
      <c r="C176" s="317"/>
      <c r="D176" s="317"/>
      <c r="E176" s="317"/>
      <c r="F176" s="317"/>
      <c r="G176" s="317"/>
      <c r="H176" s="180">
        <v>149</v>
      </c>
      <c r="I176" s="124">
        <v>15968</v>
      </c>
      <c r="J176" s="124">
        <v>22171</v>
      </c>
      <c r="K176" s="192">
        <f>IF(I176&gt;0,IF(J176/I176&gt;=100,"&gt;&gt;100",J176/I176*100),"-")</f>
        <v>138.84644288577155</v>
      </c>
    </row>
    <row r="177" spans="1:11" ht="13.5" customHeight="1">
      <c r="A177" s="183">
        <v>2412</v>
      </c>
      <c r="B177" s="317" t="s">
        <v>2321</v>
      </c>
      <c r="C177" s="317"/>
      <c r="D177" s="317"/>
      <c r="E177" s="317"/>
      <c r="F177" s="317"/>
      <c r="G177" s="317"/>
      <c r="H177" s="180">
        <v>150</v>
      </c>
      <c r="I177" s="124"/>
      <c r="J177" s="124"/>
      <c r="K177" s="192" t="str">
        <f t="shared" si="2"/>
        <v>-</v>
      </c>
    </row>
    <row r="178" spans="1:11" ht="13.5" customHeight="1">
      <c r="A178" s="183">
        <v>2413</v>
      </c>
      <c r="B178" s="317" t="s">
        <v>2322</v>
      </c>
      <c r="C178" s="317"/>
      <c r="D178" s="317"/>
      <c r="E178" s="317"/>
      <c r="F178" s="317"/>
      <c r="G178" s="317"/>
      <c r="H178" s="180">
        <v>151</v>
      </c>
      <c r="I178" s="124"/>
      <c r="J178" s="124"/>
      <c r="K178" s="192" t="str">
        <f t="shared" si="2"/>
        <v>-</v>
      </c>
    </row>
    <row r="179" spans="1:11" ht="13.5" customHeight="1">
      <c r="A179" s="183">
        <v>2414</v>
      </c>
      <c r="B179" s="317" t="s">
        <v>2323</v>
      </c>
      <c r="C179" s="317"/>
      <c r="D179" s="317"/>
      <c r="E179" s="317"/>
      <c r="F179" s="317"/>
      <c r="G179" s="317"/>
      <c r="H179" s="180">
        <v>152</v>
      </c>
      <c r="I179" s="124">
        <v>599</v>
      </c>
      <c r="J179" s="124">
        <v>552</v>
      </c>
      <c r="K179" s="192">
        <f t="shared" si="2"/>
        <v>92.15358931552588</v>
      </c>
    </row>
    <row r="180" spans="1:11" ht="13.5" customHeight="1">
      <c r="A180" s="183">
        <v>2415</v>
      </c>
      <c r="B180" s="317" t="s">
        <v>2324</v>
      </c>
      <c r="C180" s="317"/>
      <c r="D180" s="317"/>
      <c r="E180" s="317"/>
      <c r="F180" s="317"/>
      <c r="G180" s="317"/>
      <c r="H180" s="180">
        <v>153</v>
      </c>
      <c r="I180" s="124">
        <v>4687</v>
      </c>
      <c r="J180" s="124">
        <v>9764</v>
      </c>
      <c r="K180" s="192">
        <f t="shared" si="2"/>
        <v>208.32088756133987</v>
      </c>
    </row>
    <row r="181" spans="1:11" ht="13.5" customHeight="1">
      <c r="A181" s="183">
        <v>2416</v>
      </c>
      <c r="B181" s="317" t="s">
        <v>2325</v>
      </c>
      <c r="C181" s="317"/>
      <c r="D181" s="317"/>
      <c r="E181" s="317"/>
      <c r="F181" s="317"/>
      <c r="G181" s="317"/>
      <c r="H181" s="180">
        <v>154</v>
      </c>
      <c r="I181" s="124">
        <v>3265</v>
      </c>
      <c r="J181" s="124">
        <v>6704</v>
      </c>
      <c r="K181" s="192">
        <f t="shared" si="2"/>
        <v>205.32924961715162</v>
      </c>
    </row>
    <row r="182" spans="1:11" ht="13.5" customHeight="1">
      <c r="A182" s="183">
        <v>2417</v>
      </c>
      <c r="B182" s="317" t="s">
        <v>2326</v>
      </c>
      <c r="C182" s="317"/>
      <c r="D182" s="317"/>
      <c r="E182" s="317"/>
      <c r="F182" s="317"/>
      <c r="G182" s="317"/>
      <c r="H182" s="180">
        <v>155</v>
      </c>
      <c r="I182" s="124"/>
      <c r="J182" s="124"/>
      <c r="K182" s="192" t="str">
        <f t="shared" si="2"/>
        <v>-</v>
      </c>
    </row>
    <row r="183" spans="1:11" ht="13.5" customHeight="1">
      <c r="A183" s="183">
        <v>242</v>
      </c>
      <c r="B183" s="317" t="s">
        <v>2327</v>
      </c>
      <c r="C183" s="317"/>
      <c r="D183" s="317"/>
      <c r="E183" s="317"/>
      <c r="F183" s="317"/>
      <c r="G183" s="317"/>
      <c r="H183" s="180">
        <v>156</v>
      </c>
      <c r="I183" s="191">
        <f>SUM(I184:I190)</f>
        <v>8487</v>
      </c>
      <c r="J183" s="191">
        <f>SUM(J184:J190)</f>
        <v>22857</v>
      </c>
      <c r="K183" s="192">
        <f t="shared" si="2"/>
        <v>269.3177801343231</v>
      </c>
    </row>
    <row r="184" spans="1:11" ht="13.5" customHeight="1">
      <c r="A184" s="183">
        <v>2421</v>
      </c>
      <c r="B184" s="317" t="s">
        <v>2328</v>
      </c>
      <c r="C184" s="317"/>
      <c r="D184" s="317"/>
      <c r="E184" s="317"/>
      <c r="F184" s="317"/>
      <c r="G184" s="317"/>
      <c r="H184" s="180">
        <v>157</v>
      </c>
      <c r="I184" s="124">
        <v>2208</v>
      </c>
      <c r="J184" s="124">
        <v>4285</v>
      </c>
      <c r="K184" s="192">
        <f t="shared" si="2"/>
        <v>194.06702898550725</v>
      </c>
    </row>
    <row r="185" spans="1:11" ht="13.5" customHeight="1">
      <c r="A185" s="183">
        <v>2422</v>
      </c>
      <c r="B185" s="317" t="s">
        <v>2329</v>
      </c>
      <c r="C185" s="317"/>
      <c r="D185" s="317"/>
      <c r="E185" s="317"/>
      <c r="F185" s="317"/>
      <c r="G185" s="317"/>
      <c r="H185" s="180">
        <v>158</v>
      </c>
      <c r="I185" s="124">
        <v>1160</v>
      </c>
      <c r="J185" s="124">
        <v>8213</v>
      </c>
      <c r="K185" s="192">
        <f t="shared" si="2"/>
        <v>708.0172413793103</v>
      </c>
    </row>
    <row r="186" spans="1:11" ht="13.5" customHeight="1">
      <c r="A186" s="183">
        <v>2423</v>
      </c>
      <c r="B186" s="317" t="s">
        <v>2330</v>
      </c>
      <c r="C186" s="317"/>
      <c r="D186" s="317"/>
      <c r="E186" s="317"/>
      <c r="F186" s="317"/>
      <c r="G186" s="317"/>
      <c r="H186" s="180">
        <v>159</v>
      </c>
      <c r="I186" s="124"/>
      <c r="J186" s="124"/>
      <c r="K186" s="192" t="str">
        <f t="shared" si="2"/>
        <v>-</v>
      </c>
    </row>
    <row r="187" spans="1:11" ht="13.5" customHeight="1">
      <c r="A187" s="183">
        <v>2424</v>
      </c>
      <c r="B187" s="317" t="s">
        <v>2331</v>
      </c>
      <c r="C187" s="317"/>
      <c r="D187" s="317"/>
      <c r="E187" s="317"/>
      <c r="F187" s="317"/>
      <c r="G187" s="317"/>
      <c r="H187" s="180">
        <v>160</v>
      </c>
      <c r="I187" s="124"/>
      <c r="J187" s="124"/>
      <c r="K187" s="192" t="str">
        <f t="shared" si="2"/>
        <v>-</v>
      </c>
    </row>
    <row r="188" spans="1:11" ht="13.5" customHeight="1">
      <c r="A188" s="183">
        <v>2425</v>
      </c>
      <c r="B188" s="317" t="s">
        <v>2332</v>
      </c>
      <c r="C188" s="317"/>
      <c r="D188" s="317"/>
      <c r="E188" s="317"/>
      <c r="F188" s="317"/>
      <c r="G188" s="317"/>
      <c r="H188" s="180">
        <v>161</v>
      </c>
      <c r="I188" s="124">
        <v>5119</v>
      </c>
      <c r="J188" s="124">
        <v>7036</v>
      </c>
      <c r="K188" s="192">
        <f t="shared" si="2"/>
        <v>137.44872045321353</v>
      </c>
    </row>
    <row r="189" spans="1:11" ht="13.5" customHeight="1">
      <c r="A189" s="183">
        <v>2426</v>
      </c>
      <c r="B189" s="317" t="s">
        <v>2333</v>
      </c>
      <c r="C189" s="317"/>
      <c r="D189" s="317"/>
      <c r="E189" s="317"/>
      <c r="F189" s="317"/>
      <c r="G189" s="317"/>
      <c r="H189" s="180">
        <v>162</v>
      </c>
      <c r="I189" s="124"/>
      <c r="J189" s="124"/>
      <c r="K189" s="192" t="str">
        <f t="shared" si="2"/>
        <v>-</v>
      </c>
    </row>
    <row r="190" spans="1:11" ht="13.5" customHeight="1">
      <c r="A190" s="183">
        <v>2429</v>
      </c>
      <c r="B190" s="317" t="s">
        <v>2334</v>
      </c>
      <c r="C190" s="317"/>
      <c r="D190" s="317"/>
      <c r="E190" s="317"/>
      <c r="F190" s="317"/>
      <c r="G190" s="317"/>
      <c r="H190" s="180">
        <v>163</v>
      </c>
      <c r="I190" s="124"/>
      <c r="J190" s="124">
        <v>3323</v>
      </c>
      <c r="K190" s="192" t="str">
        <f t="shared" si="2"/>
        <v>-</v>
      </c>
    </row>
    <row r="191" spans="1:11" ht="13.5" customHeight="1">
      <c r="A191" s="183">
        <v>244</v>
      </c>
      <c r="B191" s="317" t="s">
        <v>2335</v>
      </c>
      <c r="C191" s="317"/>
      <c r="D191" s="317"/>
      <c r="E191" s="317"/>
      <c r="F191" s="317"/>
      <c r="G191" s="317"/>
      <c r="H191" s="180">
        <v>164</v>
      </c>
      <c r="I191" s="191">
        <f>SUM(I192:I194)</f>
        <v>3002</v>
      </c>
      <c r="J191" s="191">
        <f>SUM(J192:J194)</f>
        <v>2</v>
      </c>
      <c r="K191" s="192">
        <f t="shared" si="2"/>
        <v>0.06662225183211193</v>
      </c>
    </row>
    <row r="192" spans="1:11" ht="13.5" customHeight="1">
      <c r="A192" s="183">
        <v>2441</v>
      </c>
      <c r="B192" s="317" t="s">
        <v>2336</v>
      </c>
      <c r="C192" s="317"/>
      <c r="D192" s="317"/>
      <c r="E192" s="317"/>
      <c r="F192" s="317"/>
      <c r="G192" s="317"/>
      <c r="H192" s="180">
        <v>165</v>
      </c>
      <c r="I192" s="124"/>
      <c r="J192" s="124"/>
      <c r="K192" s="192" t="str">
        <f t="shared" si="2"/>
        <v>-</v>
      </c>
    </row>
    <row r="193" spans="1:11" ht="13.5" customHeight="1">
      <c r="A193" s="183">
        <v>2442</v>
      </c>
      <c r="B193" s="317" t="s">
        <v>2337</v>
      </c>
      <c r="C193" s="317"/>
      <c r="D193" s="317"/>
      <c r="E193" s="317"/>
      <c r="F193" s="317"/>
      <c r="G193" s="317"/>
      <c r="H193" s="180">
        <v>166</v>
      </c>
      <c r="I193" s="124">
        <v>3000</v>
      </c>
      <c r="J193" s="124"/>
      <c r="K193" s="192">
        <f t="shared" si="2"/>
        <v>0</v>
      </c>
    </row>
    <row r="194" spans="1:11" ht="13.5" customHeight="1">
      <c r="A194" s="183">
        <v>2443</v>
      </c>
      <c r="B194" s="317" t="s">
        <v>2338</v>
      </c>
      <c r="C194" s="317"/>
      <c r="D194" s="317"/>
      <c r="E194" s="317"/>
      <c r="F194" s="317"/>
      <c r="G194" s="317"/>
      <c r="H194" s="180">
        <v>167</v>
      </c>
      <c r="I194" s="124">
        <v>2</v>
      </c>
      <c r="J194" s="124">
        <v>2</v>
      </c>
      <c r="K194" s="192">
        <f t="shared" si="2"/>
        <v>100</v>
      </c>
    </row>
    <row r="195" spans="1:11" ht="13.5" customHeight="1">
      <c r="A195" s="183">
        <v>245</v>
      </c>
      <c r="B195" s="317" t="s">
        <v>2339</v>
      </c>
      <c r="C195" s="317"/>
      <c r="D195" s="317"/>
      <c r="E195" s="317"/>
      <c r="F195" s="317"/>
      <c r="G195" s="317"/>
      <c r="H195" s="180">
        <v>168</v>
      </c>
      <c r="I195" s="124"/>
      <c r="J195" s="124"/>
      <c r="K195" s="192" t="str">
        <f t="shared" si="2"/>
        <v>-</v>
      </c>
    </row>
    <row r="196" spans="1:11" ht="13.5" customHeight="1">
      <c r="A196" s="183">
        <v>246</v>
      </c>
      <c r="B196" s="317" t="s">
        <v>2340</v>
      </c>
      <c r="C196" s="317"/>
      <c r="D196" s="317"/>
      <c r="E196" s="317"/>
      <c r="F196" s="317"/>
      <c r="G196" s="317"/>
      <c r="H196" s="180">
        <v>169</v>
      </c>
      <c r="I196" s="124"/>
      <c r="J196" s="124"/>
      <c r="K196" s="192" t="str">
        <f t="shared" si="2"/>
        <v>-</v>
      </c>
    </row>
    <row r="197" spans="1:11" ht="13.5" customHeight="1">
      <c r="A197" s="183">
        <v>249</v>
      </c>
      <c r="B197" s="317" t="s">
        <v>2341</v>
      </c>
      <c r="C197" s="317"/>
      <c r="D197" s="317"/>
      <c r="E197" s="317"/>
      <c r="F197" s="317"/>
      <c r="G197" s="317"/>
      <c r="H197" s="180">
        <v>170</v>
      </c>
      <c r="I197" s="191">
        <f>SUM(I198:I200)</f>
        <v>0</v>
      </c>
      <c r="J197" s="191">
        <f>SUM(J198:J200)</f>
        <v>0</v>
      </c>
      <c r="K197" s="192" t="str">
        <f t="shared" si="2"/>
        <v>-</v>
      </c>
    </row>
    <row r="198" spans="1:11" ht="13.5" customHeight="1">
      <c r="A198" s="183">
        <v>2491</v>
      </c>
      <c r="B198" s="317" t="s">
        <v>2342</v>
      </c>
      <c r="C198" s="317"/>
      <c r="D198" s="317"/>
      <c r="E198" s="317"/>
      <c r="F198" s="317"/>
      <c r="G198" s="317"/>
      <c r="H198" s="180">
        <v>171</v>
      </c>
      <c r="I198" s="124"/>
      <c r="J198" s="124"/>
      <c r="K198" s="192" t="str">
        <f t="shared" si="2"/>
        <v>-</v>
      </c>
    </row>
    <row r="199" spans="1:11" ht="13.5" customHeight="1">
      <c r="A199" s="183">
        <v>2492</v>
      </c>
      <c r="B199" s="317" t="s">
        <v>2343</v>
      </c>
      <c r="C199" s="317"/>
      <c r="D199" s="317"/>
      <c r="E199" s="317"/>
      <c r="F199" s="317"/>
      <c r="G199" s="317"/>
      <c r="H199" s="180">
        <v>172</v>
      </c>
      <c r="I199" s="124"/>
      <c r="J199" s="124"/>
      <c r="K199" s="192" t="str">
        <f t="shared" si="2"/>
        <v>-</v>
      </c>
    </row>
    <row r="200" spans="1:11" ht="13.5" customHeight="1">
      <c r="A200" s="183">
        <v>2493</v>
      </c>
      <c r="B200" s="320" t="s">
        <v>2344</v>
      </c>
      <c r="C200" s="320"/>
      <c r="D200" s="320"/>
      <c r="E200" s="320"/>
      <c r="F200" s="320"/>
      <c r="G200" s="320"/>
      <c r="H200" s="180">
        <v>173</v>
      </c>
      <c r="I200" s="124"/>
      <c r="J200" s="124"/>
      <c r="K200" s="192" t="str">
        <f t="shared" si="2"/>
        <v>-</v>
      </c>
    </row>
    <row r="201" spans="1:11" ht="13.5" customHeight="1">
      <c r="A201" s="183">
        <v>25</v>
      </c>
      <c r="B201" s="317" t="s">
        <v>2345</v>
      </c>
      <c r="C201" s="317"/>
      <c r="D201" s="317"/>
      <c r="E201" s="317"/>
      <c r="F201" s="317"/>
      <c r="G201" s="317"/>
      <c r="H201" s="180">
        <v>174</v>
      </c>
      <c r="I201" s="191">
        <f>I202+I205-I208</f>
        <v>0</v>
      </c>
      <c r="J201" s="191">
        <f>J202+J205-J208</f>
        <v>0</v>
      </c>
      <c r="K201" s="192" t="str">
        <f t="shared" si="2"/>
        <v>-</v>
      </c>
    </row>
    <row r="202" spans="1:11" ht="13.5" customHeight="1">
      <c r="A202" s="183">
        <v>251</v>
      </c>
      <c r="B202" s="317" t="s">
        <v>2346</v>
      </c>
      <c r="C202" s="317"/>
      <c r="D202" s="317"/>
      <c r="E202" s="317"/>
      <c r="F202" s="317"/>
      <c r="G202" s="317"/>
      <c r="H202" s="180">
        <v>175</v>
      </c>
      <c r="I202" s="191">
        <f>SUM(I203:I204)</f>
        <v>0</v>
      </c>
      <c r="J202" s="191">
        <f>SUM(J203:J204)</f>
        <v>0</v>
      </c>
      <c r="K202" s="192" t="str">
        <f t="shared" si="2"/>
        <v>-</v>
      </c>
    </row>
    <row r="203" spans="1:11" ht="13.5" customHeight="1">
      <c r="A203" s="183">
        <v>2511</v>
      </c>
      <c r="B203" s="317" t="s">
        <v>2347</v>
      </c>
      <c r="C203" s="317"/>
      <c r="D203" s="317"/>
      <c r="E203" s="317"/>
      <c r="F203" s="317"/>
      <c r="G203" s="317"/>
      <c r="H203" s="180">
        <v>176</v>
      </c>
      <c r="I203" s="124"/>
      <c r="J203" s="124"/>
      <c r="K203" s="192" t="str">
        <f t="shared" si="2"/>
        <v>-</v>
      </c>
    </row>
    <row r="204" spans="1:11" ht="13.5" customHeight="1">
      <c r="A204" s="183">
        <v>2512</v>
      </c>
      <c r="B204" s="317" t="s">
        <v>2348</v>
      </c>
      <c r="C204" s="317"/>
      <c r="D204" s="317"/>
      <c r="E204" s="317"/>
      <c r="F204" s="317"/>
      <c r="G204" s="317"/>
      <c r="H204" s="180">
        <v>177</v>
      </c>
      <c r="I204" s="124"/>
      <c r="J204" s="124"/>
      <c r="K204" s="192" t="str">
        <f t="shared" si="2"/>
        <v>-</v>
      </c>
    </row>
    <row r="205" spans="1:11" ht="13.5" customHeight="1">
      <c r="A205" s="183">
        <v>252</v>
      </c>
      <c r="B205" s="317" t="s">
        <v>2349</v>
      </c>
      <c r="C205" s="317"/>
      <c r="D205" s="317"/>
      <c r="E205" s="317"/>
      <c r="F205" s="317"/>
      <c r="G205" s="317"/>
      <c r="H205" s="180">
        <v>178</v>
      </c>
      <c r="I205" s="191">
        <f>SUM(I206:I207)</f>
        <v>0</v>
      </c>
      <c r="J205" s="191">
        <f>SUM(J206:J207)</f>
        <v>0</v>
      </c>
      <c r="K205" s="192" t="str">
        <f t="shared" si="2"/>
        <v>-</v>
      </c>
    </row>
    <row r="206" spans="1:11" ht="13.5" customHeight="1">
      <c r="A206" s="183">
        <v>2521</v>
      </c>
      <c r="B206" s="317" t="s">
        <v>2350</v>
      </c>
      <c r="C206" s="317"/>
      <c r="D206" s="317"/>
      <c r="E206" s="317"/>
      <c r="F206" s="317"/>
      <c r="G206" s="317"/>
      <c r="H206" s="180">
        <v>179</v>
      </c>
      <c r="I206" s="124"/>
      <c r="J206" s="124"/>
      <c r="K206" s="192" t="str">
        <f t="shared" si="2"/>
        <v>-</v>
      </c>
    </row>
    <row r="207" spans="1:11" ht="13.5" customHeight="1">
      <c r="A207" s="183">
        <v>2522</v>
      </c>
      <c r="B207" s="317" t="s">
        <v>2351</v>
      </c>
      <c r="C207" s="317"/>
      <c r="D207" s="317"/>
      <c r="E207" s="317"/>
      <c r="F207" s="317"/>
      <c r="G207" s="317"/>
      <c r="H207" s="180">
        <v>180</v>
      </c>
      <c r="I207" s="124"/>
      <c r="J207" s="124"/>
      <c r="K207" s="192" t="str">
        <f t="shared" si="2"/>
        <v>-</v>
      </c>
    </row>
    <row r="208" spans="1:11" ht="13.5" customHeight="1">
      <c r="A208" s="183">
        <v>259</v>
      </c>
      <c r="B208" s="317" t="s">
        <v>2352</v>
      </c>
      <c r="C208" s="317"/>
      <c r="D208" s="317"/>
      <c r="E208" s="317"/>
      <c r="F208" s="317"/>
      <c r="G208" s="317"/>
      <c r="H208" s="180">
        <v>181</v>
      </c>
      <c r="I208" s="124"/>
      <c r="J208" s="124"/>
      <c r="K208" s="192" t="str">
        <f t="shared" si="2"/>
        <v>-</v>
      </c>
    </row>
    <row r="209" spans="1:11" ht="13.5" customHeight="1">
      <c r="A209" s="183">
        <v>26</v>
      </c>
      <c r="B209" s="317" t="s">
        <v>2353</v>
      </c>
      <c r="C209" s="317"/>
      <c r="D209" s="317"/>
      <c r="E209" s="317"/>
      <c r="F209" s="317"/>
      <c r="G209" s="317"/>
      <c r="H209" s="180">
        <v>182</v>
      </c>
      <c r="I209" s="191">
        <f>I210+I213-I216</f>
        <v>0</v>
      </c>
      <c r="J209" s="191">
        <f>J210+J213-J216</f>
        <v>2000</v>
      </c>
      <c r="K209" s="192" t="str">
        <f t="shared" si="2"/>
        <v>-</v>
      </c>
    </row>
    <row r="210" spans="1:11" ht="13.5" customHeight="1">
      <c r="A210" s="183">
        <v>261</v>
      </c>
      <c r="B210" s="317" t="s">
        <v>2354</v>
      </c>
      <c r="C210" s="317"/>
      <c r="D210" s="317"/>
      <c r="E210" s="317"/>
      <c r="F210" s="317"/>
      <c r="G210" s="317"/>
      <c r="H210" s="180">
        <v>183</v>
      </c>
      <c r="I210" s="191">
        <f>SUM(I211:I212)</f>
        <v>0</v>
      </c>
      <c r="J210" s="191">
        <f>SUM(J211:J212)</f>
        <v>0</v>
      </c>
      <c r="K210" s="192" t="str">
        <f t="shared" si="2"/>
        <v>-</v>
      </c>
    </row>
    <row r="211" spans="1:11" ht="13.5" customHeight="1">
      <c r="A211" s="183">
        <v>2611</v>
      </c>
      <c r="B211" s="317" t="s">
        <v>2355</v>
      </c>
      <c r="C211" s="317"/>
      <c r="D211" s="317"/>
      <c r="E211" s="317"/>
      <c r="F211" s="317"/>
      <c r="G211" s="317"/>
      <c r="H211" s="180">
        <v>184</v>
      </c>
      <c r="I211" s="124"/>
      <c r="J211" s="124"/>
      <c r="K211" s="192" t="str">
        <f t="shared" si="2"/>
        <v>-</v>
      </c>
    </row>
    <row r="212" spans="1:11" ht="13.5" customHeight="1">
      <c r="A212" s="183">
        <v>2612</v>
      </c>
      <c r="B212" s="317" t="s">
        <v>2356</v>
      </c>
      <c r="C212" s="317"/>
      <c r="D212" s="317"/>
      <c r="E212" s="317"/>
      <c r="F212" s="317"/>
      <c r="G212" s="317"/>
      <c r="H212" s="180">
        <v>185</v>
      </c>
      <c r="I212" s="124"/>
      <c r="J212" s="124"/>
      <c r="K212" s="192" t="str">
        <f t="shared" si="2"/>
        <v>-</v>
      </c>
    </row>
    <row r="213" spans="1:11" ht="13.5" customHeight="1">
      <c r="A213" s="183">
        <v>262</v>
      </c>
      <c r="B213" s="317" t="s">
        <v>2357</v>
      </c>
      <c r="C213" s="317"/>
      <c r="D213" s="317"/>
      <c r="E213" s="317"/>
      <c r="F213" s="317"/>
      <c r="G213" s="317"/>
      <c r="H213" s="180">
        <v>186</v>
      </c>
      <c r="I213" s="191">
        <f>SUM(I214:I215)</f>
        <v>0</v>
      </c>
      <c r="J213" s="191">
        <f>SUM(J214:J215)</f>
        <v>2000</v>
      </c>
      <c r="K213" s="192" t="str">
        <f t="shared" si="2"/>
        <v>-</v>
      </c>
    </row>
    <row r="214" spans="1:11" ht="13.5" customHeight="1">
      <c r="A214" s="183">
        <v>2621</v>
      </c>
      <c r="B214" s="317" t="s">
        <v>2358</v>
      </c>
      <c r="C214" s="317"/>
      <c r="D214" s="317"/>
      <c r="E214" s="317"/>
      <c r="F214" s="317"/>
      <c r="G214" s="317"/>
      <c r="H214" s="180">
        <v>187</v>
      </c>
      <c r="I214" s="124"/>
      <c r="J214" s="124">
        <v>2000</v>
      </c>
      <c r="K214" s="192" t="str">
        <f t="shared" si="2"/>
        <v>-</v>
      </c>
    </row>
    <row r="215" spans="1:11" ht="13.5" customHeight="1">
      <c r="A215" s="183">
        <v>2622</v>
      </c>
      <c r="B215" s="317" t="s">
        <v>2359</v>
      </c>
      <c r="C215" s="317"/>
      <c r="D215" s="317"/>
      <c r="E215" s="317"/>
      <c r="F215" s="317"/>
      <c r="G215" s="317"/>
      <c r="H215" s="180">
        <v>188</v>
      </c>
      <c r="I215" s="124"/>
      <c r="J215" s="124"/>
      <c r="K215" s="192" t="str">
        <f t="shared" si="2"/>
        <v>-</v>
      </c>
    </row>
    <row r="216" spans="1:11" ht="13.5" customHeight="1">
      <c r="A216" s="183">
        <v>269</v>
      </c>
      <c r="B216" s="317" t="s">
        <v>2360</v>
      </c>
      <c r="C216" s="317"/>
      <c r="D216" s="317"/>
      <c r="E216" s="317"/>
      <c r="F216" s="317"/>
      <c r="G216" s="317"/>
      <c r="H216" s="180">
        <v>189</v>
      </c>
      <c r="I216" s="124"/>
      <c r="J216" s="124"/>
      <c r="K216" s="192" t="str">
        <f t="shared" si="2"/>
        <v>-</v>
      </c>
    </row>
    <row r="217" spans="1:11" ht="13.5" customHeight="1">
      <c r="A217" s="183">
        <v>29</v>
      </c>
      <c r="B217" s="317" t="s">
        <v>2361</v>
      </c>
      <c r="C217" s="317"/>
      <c r="D217" s="317"/>
      <c r="E217" s="317"/>
      <c r="F217" s="317"/>
      <c r="G217" s="317"/>
      <c r="H217" s="180">
        <v>190</v>
      </c>
      <c r="I217" s="191">
        <f>SUM(I218:I219)</f>
        <v>713009</v>
      </c>
      <c r="J217" s="191">
        <f>SUM(J218:J219)</f>
        <v>806350</v>
      </c>
      <c r="K217" s="192">
        <f t="shared" si="2"/>
        <v>113.09113910203097</v>
      </c>
    </row>
    <row r="218" spans="1:11" ht="13.5" customHeight="1">
      <c r="A218" s="183">
        <v>291</v>
      </c>
      <c r="B218" s="317" t="s">
        <v>2362</v>
      </c>
      <c r="C218" s="317"/>
      <c r="D218" s="317"/>
      <c r="E218" s="317"/>
      <c r="F218" s="317"/>
      <c r="G218" s="317"/>
      <c r="H218" s="180">
        <v>191</v>
      </c>
      <c r="I218" s="124"/>
      <c r="J218" s="124"/>
      <c r="K218" s="192" t="str">
        <f t="shared" si="2"/>
        <v>-</v>
      </c>
    </row>
    <row r="219" spans="1:11" ht="13.5" customHeight="1">
      <c r="A219" s="183">
        <v>292</v>
      </c>
      <c r="B219" s="317" t="s">
        <v>2363</v>
      </c>
      <c r="C219" s="317"/>
      <c r="D219" s="317"/>
      <c r="E219" s="317"/>
      <c r="F219" s="317"/>
      <c r="G219" s="317"/>
      <c r="H219" s="180">
        <v>192</v>
      </c>
      <c r="I219" s="191">
        <f>SUM(I220:I221)</f>
        <v>713009</v>
      </c>
      <c r="J219" s="191">
        <f>SUM(J220:J221)</f>
        <v>806350</v>
      </c>
      <c r="K219" s="192">
        <f aca="true" t="shared" si="3" ref="K219:K230">IF(I219&gt;0,IF(J219/I219&gt;=100,"&gt;&gt;100",J219/I219*100),"-")</f>
        <v>113.09113910203097</v>
      </c>
    </row>
    <row r="220" spans="1:11" ht="13.5" customHeight="1">
      <c r="A220" s="183">
        <v>2921</v>
      </c>
      <c r="B220" s="317" t="s">
        <v>2364</v>
      </c>
      <c r="C220" s="317"/>
      <c r="D220" s="317"/>
      <c r="E220" s="317"/>
      <c r="F220" s="317"/>
      <c r="G220" s="317"/>
      <c r="H220" s="180">
        <v>193</v>
      </c>
      <c r="I220" s="124"/>
      <c r="J220" s="124"/>
      <c r="K220" s="192" t="str">
        <f t="shared" si="3"/>
        <v>-</v>
      </c>
    </row>
    <row r="221" spans="1:11" ht="13.5" customHeight="1">
      <c r="A221" s="183">
        <v>2922</v>
      </c>
      <c r="B221" s="317" t="s">
        <v>2365</v>
      </c>
      <c r="C221" s="317"/>
      <c r="D221" s="317"/>
      <c r="E221" s="317"/>
      <c r="F221" s="317"/>
      <c r="G221" s="317"/>
      <c r="H221" s="180">
        <v>194</v>
      </c>
      <c r="I221" s="124">
        <v>713009</v>
      </c>
      <c r="J221" s="124">
        <v>806350</v>
      </c>
      <c r="K221" s="192">
        <f t="shared" si="3"/>
        <v>113.09113910203097</v>
      </c>
    </row>
    <row r="222" spans="1:11" ht="13.5" customHeight="1">
      <c r="A222" s="179">
        <v>5</v>
      </c>
      <c r="B222" s="316" t="s">
        <v>2366</v>
      </c>
      <c r="C222" s="316"/>
      <c r="D222" s="316"/>
      <c r="E222" s="316"/>
      <c r="F222" s="316"/>
      <c r="G222" s="316"/>
      <c r="H222" s="180">
        <v>195</v>
      </c>
      <c r="I222" s="191">
        <f>I223+I226-I227</f>
        <v>6367</v>
      </c>
      <c r="J222" s="191">
        <f>J223+J226-J227</f>
        <v>38548</v>
      </c>
      <c r="K222" s="192">
        <f t="shared" si="3"/>
        <v>605.4342704570441</v>
      </c>
    </row>
    <row r="223" spans="1:11" ht="13.5" customHeight="1">
      <c r="A223" s="183">
        <v>51</v>
      </c>
      <c r="B223" s="317" t="s">
        <v>2367</v>
      </c>
      <c r="C223" s="317"/>
      <c r="D223" s="317"/>
      <c r="E223" s="317"/>
      <c r="F223" s="317"/>
      <c r="G223" s="317"/>
      <c r="H223" s="180">
        <v>196</v>
      </c>
      <c r="I223" s="191">
        <f>SUM(I224:I225)</f>
        <v>1224</v>
      </c>
      <c r="J223" s="191">
        <f>SUM(J224:J225)</f>
        <v>1224</v>
      </c>
      <c r="K223" s="192">
        <f t="shared" si="3"/>
        <v>100</v>
      </c>
    </row>
    <row r="224" spans="1:11" ht="13.5" customHeight="1">
      <c r="A224" s="183">
        <v>511</v>
      </c>
      <c r="B224" s="317" t="s">
        <v>2368</v>
      </c>
      <c r="C224" s="317"/>
      <c r="D224" s="317"/>
      <c r="E224" s="317"/>
      <c r="F224" s="317"/>
      <c r="G224" s="317"/>
      <c r="H224" s="180">
        <v>197</v>
      </c>
      <c r="I224" s="124">
        <v>1224</v>
      </c>
      <c r="J224" s="124">
        <v>1224</v>
      </c>
      <c r="K224" s="192">
        <f t="shared" si="3"/>
        <v>100</v>
      </c>
    </row>
    <row r="225" spans="1:11" ht="13.5" customHeight="1">
      <c r="A225" s="183">
        <v>512</v>
      </c>
      <c r="B225" s="317" t="s">
        <v>2369</v>
      </c>
      <c r="C225" s="317"/>
      <c r="D225" s="317"/>
      <c r="E225" s="317"/>
      <c r="F225" s="317"/>
      <c r="G225" s="317"/>
      <c r="H225" s="180">
        <v>198</v>
      </c>
      <c r="I225" s="124"/>
      <c r="J225" s="124"/>
      <c r="K225" s="192" t="str">
        <f t="shared" si="3"/>
        <v>-</v>
      </c>
    </row>
    <row r="226" spans="1:11" ht="13.5" customHeight="1">
      <c r="A226" s="183">
        <v>5221</v>
      </c>
      <c r="B226" s="317" t="s">
        <v>2370</v>
      </c>
      <c r="C226" s="317"/>
      <c r="D226" s="317"/>
      <c r="E226" s="317"/>
      <c r="F226" s="317"/>
      <c r="G226" s="317"/>
      <c r="H226" s="180">
        <v>199</v>
      </c>
      <c r="I226" s="124">
        <v>5143</v>
      </c>
      <c r="J226" s="124">
        <v>37324</v>
      </c>
      <c r="K226" s="192">
        <f t="shared" si="3"/>
        <v>725.7242854365156</v>
      </c>
    </row>
    <row r="227" spans="1:11" ht="13.5" customHeight="1">
      <c r="A227" s="185">
        <v>5222</v>
      </c>
      <c r="B227" s="318" t="s">
        <v>2371</v>
      </c>
      <c r="C227" s="318"/>
      <c r="D227" s="318"/>
      <c r="E227" s="318"/>
      <c r="F227" s="318"/>
      <c r="G227" s="318"/>
      <c r="H227" s="186">
        <v>200</v>
      </c>
      <c r="I227" s="133"/>
      <c r="J227" s="133"/>
      <c r="K227" s="193" t="str">
        <f t="shared" si="3"/>
        <v>-</v>
      </c>
    </row>
    <row r="228" spans="1:11" ht="13.5" customHeight="1">
      <c r="A228" s="319" t="s">
        <v>2372</v>
      </c>
      <c r="B228" s="319"/>
      <c r="C228" s="319"/>
      <c r="D228" s="319"/>
      <c r="E228" s="319"/>
      <c r="F228" s="319"/>
      <c r="G228" s="319"/>
      <c r="H228" s="319"/>
      <c r="I228" s="319">
        <v>0</v>
      </c>
      <c r="J228" s="319">
        <v>0</v>
      </c>
      <c r="K228" s="319" t="str">
        <f t="shared" si="3"/>
        <v>-</v>
      </c>
    </row>
    <row r="229" spans="1:11" ht="13.5" customHeight="1">
      <c r="A229" s="194">
        <v>61</v>
      </c>
      <c r="B229" s="321" t="s">
        <v>2373</v>
      </c>
      <c r="C229" s="321"/>
      <c r="D229" s="321"/>
      <c r="E229" s="321"/>
      <c r="F229" s="321"/>
      <c r="G229" s="321"/>
      <c r="H229" s="176">
        <v>201</v>
      </c>
      <c r="I229" s="195"/>
      <c r="J229" s="129"/>
      <c r="K229" s="178" t="str">
        <f t="shared" si="3"/>
        <v>-</v>
      </c>
    </row>
    <row r="230" spans="1:11" ht="13.5" customHeight="1">
      <c r="A230" s="185">
        <v>62</v>
      </c>
      <c r="B230" s="318" t="s">
        <v>2374</v>
      </c>
      <c r="C230" s="318"/>
      <c r="D230" s="318"/>
      <c r="E230" s="318"/>
      <c r="F230" s="318"/>
      <c r="G230" s="318"/>
      <c r="H230" s="186">
        <v>202</v>
      </c>
      <c r="I230" s="196">
        <f>I229</f>
        <v>0</v>
      </c>
      <c r="J230" s="197">
        <f>J229</f>
        <v>0</v>
      </c>
      <c r="K230" s="188" t="str">
        <f t="shared" si="3"/>
        <v>-</v>
      </c>
    </row>
    <row r="232" spans="2:6" ht="13.5" customHeight="1">
      <c r="B232" s="308" t="s">
        <v>811</v>
      </c>
      <c r="C232" s="308"/>
      <c r="D232" s="322" t="str">
        <f>IF(AND(PRRAS!D186&lt;&gt;"",RIGHT(PRRAS!$K$6,2)="12"),PRRAS!D186,"")</f>
        <v>JOZEFINA KRANJČEC</v>
      </c>
      <c r="E232" s="322">
        <f>IF(AND(PRRAS!E168&lt;&gt;"",RIGHT(PRRAS!$K$6,2)="12"),PRRAS!E168,"")</f>
      </c>
      <c r="F232" s="322">
        <f>IF(AND(PRRAS!F168&lt;&gt;"",RIGHT(PRRAS!$K$6,2)="12"),PRRAS!F168,"")</f>
      </c>
    </row>
    <row r="233" spans="2:6" ht="4.5" customHeight="1">
      <c r="B233" s="142"/>
      <c r="C233" s="142"/>
      <c r="D233" s="199"/>
      <c r="E233" s="199"/>
      <c r="F233" s="199"/>
    </row>
    <row r="234" spans="2:6" ht="15" customHeight="1">
      <c r="B234" s="308" t="s">
        <v>819</v>
      </c>
      <c r="C234" s="308"/>
      <c r="D234" s="322" t="str">
        <f>IF(AND(PRRAS!D188&lt;&gt;"",RIGHT(PRRAS!$K$6,2)="12"),PRRAS!D188,"")</f>
        <v>ANTONIJA ŠMIT</v>
      </c>
      <c r="E234" s="322">
        <f>IF(AND(PRRAS!E170&lt;&gt;"",RIGHT(PRRAS!$K$6,2)="12"),PRRAS!E170,"")</f>
      </c>
      <c r="F234" s="322">
        <f>IF(AND(PRRAS!F170&lt;&gt;"",RIGHT(PRRAS!$K$6,2)="12"),PRRAS!F170,"")</f>
      </c>
    </row>
    <row r="235" spans="2:6" ht="4.5" customHeight="1">
      <c r="B235" s="142"/>
      <c r="C235" s="142"/>
      <c r="D235" s="199"/>
      <c r="E235" s="199"/>
      <c r="F235" s="199"/>
    </row>
    <row r="236" spans="2:6" ht="15" customHeight="1">
      <c r="B236" s="308" t="s">
        <v>827</v>
      </c>
      <c r="C236" s="308"/>
      <c r="D236" s="198" t="str">
        <f>IF(AND(PRRAS!D190&lt;&gt;"",RIGHT(PRRAS!$K$6,2)="12"),PRRAS!D190,"")</f>
        <v>044631238</v>
      </c>
      <c r="E236" s="199"/>
      <c r="F236" s="199"/>
    </row>
    <row r="237" spans="2:6" ht="4.5" customHeight="1">
      <c r="B237" s="142"/>
      <c r="C237" s="142"/>
      <c r="D237" s="199"/>
      <c r="E237" s="199"/>
      <c r="F237" s="199"/>
    </row>
    <row r="238" spans="2:6" ht="15" customHeight="1">
      <c r="B238" s="308" t="s">
        <v>835</v>
      </c>
      <c r="C238" s="308"/>
      <c r="D238" s="152" t="str">
        <f>IF(AND(PRRAS!D192&lt;&gt;"",RIGHT(PRRAS!$K$6,2)="12"),PRRAS!D192,"")</f>
        <v>044631238</v>
      </c>
      <c r="E238" s="199"/>
      <c r="F238" s="199"/>
    </row>
    <row r="239" spans="2:6" ht="4.5" customHeight="1">
      <c r="B239" s="142"/>
      <c r="C239" s="142"/>
      <c r="D239" s="199"/>
      <c r="E239" s="199"/>
      <c r="F239" s="199"/>
    </row>
    <row r="240" spans="2:6" ht="15" customHeight="1">
      <c r="B240" s="308" t="s">
        <v>2375</v>
      </c>
      <c r="C240" s="308"/>
      <c r="D240" s="322" t="str">
        <f>IF(AND(PRRAS!I192&lt;&gt;"",RIGHT(PRRAS!$K$6,2)="12"),PRRAS!I192,"")</f>
        <v>usluge.ari@optinet.hr</v>
      </c>
      <c r="E240" s="322">
        <f>IF(AND(PRRAS!E176&lt;&gt;"",RIGHT(PRRAS!$K$6,2)="12"),PRRAS!E176,"")</f>
      </c>
      <c r="F240" s="322">
        <f>IF(AND(PRRAS!F176&lt;&gt;"",RIGHT(PRRAS!$K$6,2)="12"),PRRAS!F176,"")</f>
      </c>
    </row>
    <row r="65536" ht="12.75" customHeight="1" hidden="1"/>
  </sheetData>
  <sheetProtection password="C79A" sheet="1"/>
  <mergeCells count="236">
    <mergeCell ref="B240:C240"/>
    <mergeCell ref="D240:F240"/>
    <mergeCell ref="B232:C232"/>
    <mergeCell ref="D232:F232"/>
    <mergeCell ref="B234:C234"/>
    <mergeCell ref="D234:F234"/>
    <mergeCell ref="B236:C236"/>
    <mergeCell ref="B238:C238"/>
    <mergeCell ref="B225:G225"/>
    <mergeCell ref="B226:G226"/>
    <mergeCell ref="B227:G227"/>
    <mergeCell ref="A228:K228"/>
    <mergeCell ref="B229:G229"/>
    <mergeCell ref="B230:G230"/>
    <mergeCell ref="B219:G219"/>
    <mergeCell ref="B220:G220"/>
    <mergeCell ref="B221:G221"/>
    <mergeCell ref="B222:G222"/>
    <mergeCell ref="B223:G223"/>
    <mergeCell ref="B224:G224"/>
    <mergeCell ref="B213:G213"/>
    <mergeCell ref="B214:G214"/>
    <mergeCell ref="B215:G215"/>
    <mergeCell ref="B216:G216"/>
    <mergeCell ref="B217:G217"/>
    <mergeCell ref="B218:G218"/>
    <mergeCell ref="B207:G207"/>
    <mergeCell ref="B208:G208"/>
    <mergeCell ref="B209:G209"/>
    <mergeCell ref="B210:G210"/>
    <mergeCell ref="B211:G211"/>
    <mergeCell ref="B212:G212"/>
    <mergeCell ref="B201:G201"/>
    <mergeCell ref="B202:G202"/>
    <mergeCell ref="B203:G203"/>
    <mergeCell ref="B204:G204"/>
    <mergeCell ref="B205:G205"/>
    <mergeCell ref="B206:G206"/>
    <mergeCell ref="B195:G195"/>
    <mergeCell ref="B196:G196"/>
    <mergeCell ref="B197:G197"/>
    <mergeCell ref="B198:G198"/>
    <mergeCell ref="B199:G199"/>
    <mergeCell ref="B200:G200"/>
    <mergeCell ref="B189:G189"/>
    <mergeCell ref="B190:G190"/>
    <mergeCell ref="B191:G191"/>
    <mergeCell ref="B192:G192"/>
    <mergeCell ref="B193:G193"/>
    <mergeCell ref="B194:G194"/>
    <mergeCell ref="B183:G183"/>
    <mergeCell ref="B184:G184"/>
    <mergeCell ref="B185:G185"/>
    <mergeCell ref="B186:G186"/>
    <mergeCell ref="B187:G187"/>
    <mergeCell ref="B188:G188"/>
    <mergeCell ref="B177:G177"/>
    <mergeCell ref="B178:G178"/>
    <mergeCell ref="B179:G179"/>
    <mergeCell ref="B180:G180"/>
    <mergeCell ref="B181:G181"/>
    <mergeCell ref="B182:G182"/>
    <mergeCell ref="A171:K171"/>
    <mergeCell ref="B172:G172"/>
    <mergeCell ref="B173:G173"/>
    <mergeCell ref="B174:G174"/>
    <mergeCell ref="B175:G175"/>
    <mergeCell ref="B176:G176"/>
    <mergeCell ref="B165:G165"/>
    <mergeCell ref="B166:G166"/>
    <mergeCell ref="B167:G167"/>
    <mergeCell ref="B168:G168"/>
    <mergeCell ref="B169:G169"/>
    <mergeCell ref="B170:G170"/>
    <mergeCell ref="B159:G159"/>
    <mergeCell ref="B160:G160"/>
    <mergeCell ref="B161:G161"/>
    <mergeCell ref="B162:G162"/>
    <mergeCell ref="B163:G163"/>
    <mergeCell ref="B164:G164"/>
    <mergeCell ref="B153:G153"/>
    <mergeCell ref="B154:G154"/>
    <mergeCell ref="B155:G155"/>
    <mergeCell ref="B156:G156"/>
    <mergeCell ref="B157:G157"/>
    <mergeCell ref="B158:G158"/>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3:G93"/>
    <mergeCell ref="B94:G94"/>
    <mergeCell ref="B95:G95"/>
    <mergeCell ref="B96:G96"/>
    <mergeCell ref="B97:G97"/>
    <mergeCell ref="B98:G98"/>
    <mergeCell ref="B87:G87"/>
    <mergeCell ref="B88:G88"/>
    <mergeCell ref="B89:G89"/>
    <mergeCell ref="B90:G90"/>
    <mergeCell ref="B91:G91"/>
    <mergeCell ref="B92:G92"/>
    <mergeCell ref="B81:G81"/>
    <mergeCell ref="B82:G82"/>
    <mergeCell ref="B83:G83"/>
    <mergeCell ref="B84:G84"/>
    <mergeCell ref="B85:G85"/>
    <mergeCell ref="B86:G86"/>
    <mergeCell ref="B75:G75"/>
    <mergeCell ref="B76:G76"/>
    <mergeCell ref="B77:G77"/>
    <mergeCell ref="B78:G78"/>
    <mergeCell ref="B79:G79"/>
    <mergeCell ref="B80:G80"/>
    <mergeCell ref="B69:G69"/>
    <mergeCell ref="B70:G70"/>
    <mergeCell ref="B71:G71"/>
    <mergeCell ref="B72:G72"/>
    <mergeCell ref="B73:G73"/>
    <mergeCell ref="B74:G74"/>
    <mergeCell ref="B63:G63"/>
    <mergeCell ref="B64:G64"/>
    <mergeCell ref="B65:G65"/>
    <mergeCell ref="B66:G66"/>
    <mergeCell ref="B67:G67"/>
    <mergeCell ref="B68:G68"/>
    <mergeCell ref="B57:G57"/>
    <mergeCell ref="B58:G58"/>
    <mergeCell ref="B59:G59"/>
    <mergeCell ref="B60:G60"/>
    <mergeCell ref="B61:G61"/>
    <mergeCell ref="B62:G62"/>
    <mergeCell ref="B51:G51"/>
    <mergeCell ref="B52:G52"/>
    <mergeCell ref="B53:G53"/>
    <mergeCell ref="B54:G54"/>
    <mergeCell ref="B55:G55"/>
    <mergeCell ref="B56:G56"/>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27:G27"/>
    <mergeCell ref="B28:G28"/>
    <mergeCell ref="B29:G29"/>
    <mergeCell ref="B30:G30"/>
    <mergeCell ref="B31:G31"/>
    <mergeCell ref="B32:G32"/>
    <mergeCell ref="I20:K20"/>
    <mergeCell ref="A22:I22"/>
    <mergeCell ref="J22:K22"/>
    <mergeCell ref="B24:G24"/>
    <mergeCell ref="B25:G25"/>
    <mergeCell ref="A26:K26"/>
    <mergeCell ref="A14:B14"/>
    <mergeCell ref="C14:E14"/>
    <mergeCell ref="A16:B16"/>
    <mergeCell ref="A18:B18"/>
    <mergeCell ref="A20:B20"/>
    <mergeCell ref="C20:H20"/>
    <mergeCell ref="A8:B8"/>
    <mergeCell ref="H8:I8"/>
    <mergeCell ref="A10:B10"/>
    <mergeCell ref="C10:F10"/>
    <mergeCell ref="A12:B12"/>
    <mergeCell ref="C12:F12"/>
    <mergeCell ref="A3:I3"/>
    <mergeCell ref="A4:I4"/>
    <mergeCell ref="J4:K4"/>
    <mergeCell ref="A5:I5"/>
    <mergeCell ref="A6:B6"/>
    <mergeCell ref="C6:H6"/>
  </mergeCells>
  <conditionalFormatting sqref="I27:J170 I172:J227 I229:J23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B1" location="Novosti!A1" display="Novosti"/>
    <hyperlink ref="C1" location="Upute!A1" display="Upute"/>
    <hyperlink ref="D1" location="RefStr!A1" display="RefStr"/>
    <hyperlink ref="E1" location="PRRAS!A1" display="PR-RAS"/>
    <hyperlink ref="F1" location="BIL!A1" display="BIL"/>
    <hyperlink ref="G1" location="Kontrole!A1" display="Kontrole"/>
    <hyperlink ref="H1" location="ZupOpc!A1" display="ZupOpc"/>
    <hyperlink ref="I1" location="Djelat!A1" display="Djelat"/>
    <hyperlink ref="J1" location="Promjene!A1" display="Promjene"/>
  </hyperlinks>
  <printOptions horizontalCentered="1"/>
  <pageMargins left="0.5902777777777778" right="0.5902777777777778" top="0.7875" bottom="0.7868055555555555" header="0.5118055555555555" footer="0.5902777777777778"/>
  <pageSetup fitToHeight="0" fitToWidth="1" horizontalDpi="300" verticalDpi="300" orientation="portrait" paperSize="9"/>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V18"/>
  <sheetViews>
    <sheetView showRowColHeaders="0" zoomScalePageLayoutView="0" workbookViewId="0" topLeftCell="A1">
      <selection activeCell="A1" sqref="A1"/>
    </sheetView>
  </sheetViews>
  <sheetFormatPr defaultColWidth="0" defaultRowHeight="12.75" zeroHeight="1"/>
  <cols>
    <col min="1" max="1" width="6.7109375" style="3" customWidth="1"/>
    <col min="2" max="2" width="11.57421875" style="200" customWidth="1"/>
    <col min="3" max="10" width="10.7109375" style="3" customWidth="1"/>
    <col min="11" max="11" width="0.85546875" style="3" customWidth="1"/>
    <col min="12" max="16384" width="0" style="3" hidden="1" customWidth="1"/>
  </cols>
  <sheetData>
    <row r="1" spans="1:256" ht="30" customHeight="1">
      <c r="A1" s="201" t="s">
        <v>0</v>
      </c>
      <c r="B1" s="202" t="s">
        <v>1</v>
      </c>
      <c r="C1" s="202" t="s">
        <v>2</v>
      </c>
      <c r="D1" s="202" t="s">
        <v>3</v>
      </c>
      <c r="E1" s="202" t="s">
        <v>4</v>
      </c>
      <c r="F1" s="202" t="s">
        <v>5</v>
      </c>
      <c r="G1" s="202" t="s">
        <v>6</v>
      </c>
      <c r="H1" s="202" t="s">
        <v>7</v>
      </c>
      <c r="I1" s="202" t="s">
        <v>8</v>
      </c>
      <c r="J1" s="202" t="s">
        <v>9</v>
      </c>
      <c r="L1">
        <f>SUM(L16:L18)</f>
        <v>0</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75" customHeight="1">
      <c r="A2" s="323" t="s">
        <v>2376</v>
      </c>
      <c r="B2" s="323"/>
      <c r="C2" s="323" t="s">
        <v>2377</v>
      </c>
      <c r="D2" s="323"/>
      <c r="E2" s="323"/>
      <c r="F2" s="323"/>
      <c r="G2" s="323"/>
      <c r="H2" s="323"/>
      <c r="I2" s="323"/>
      <c r="J2" s="323"/>
      <c r="K2"/>
      <c r="L2">
        <f>SUM(L4:L14)</f>
        <v>0</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s="324" t="s">
        <v>2378</v>
      </c>
      <c r="B3" s="324"/>
      <c r="C3" s="324"/>
      <c r="D3" s="324"/>
      <c r="E3" s="324"/>
      <c r="F3" s="324"/>
      <c r="G3" s="324"/>
      <c r="H3" s="324"/>
      <c r="I3" s="324"/>
      <c r="J3" s="324"/>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64.5" customHeight="1">
      <c r="A4" s="203" t="s">
        <v>2379</v>
      </c>
      <c r="B4" s="204" t="str">
        <f aca="true" t="shared" si="0" ref="B4:B14">IF(L4=1,"Nije zadovoljena","Zadovoljena")</f>
        <v>Zadovoljena</v>
      </c>
      <c r="C4" s="325" t="s">
        <v>2380</v>
      </c>
      <c r="D4" s="325"/>
      <c r="E4" s="325"/>
      <c r="F4" s="325"/>
      <c r="G4" s="325"/>
      <c r="H4" s="325"/>
      <c r="I4" s="325"/>
      <c r="J4" s="325"/>
      <c r="K4"/>
      <c r="L4">
        <f>IF(OR(PRRAS!C6="",PRRAS!C8="",PRRAS!C10="",PRRAS!C12="",PRRAS!C18="",PRRAS!K6="",PRRAS!K14="",PRRAS!K16="",PRRAS!J10=""),1,0)</f>
        <v>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203" t="s">
        <v>2381</v>
      </c>
      <c r="B5" s="204" t="str">
        <f>IF(L5=1,"Nije zadovoljena","Zadovoljena")</f>
        <v>Zadovoljena</v>
      </c>
      <c r="C5" s="325" t="s">
        <v>2382</v>
      </c>
      <c r="D5" s="325"/>
      <c r="E5" s="325"/>
      <c r="F5" s="325"/>
      <c r="G5" s="325"/>
      <c r="H5" s="325"/>
      <c r="I5" s="325"/>
      <c r="J5" s="325"/>
      <c r="K5"/>
      <c r="L5">
        <f>MAX(M5:O5)</f>
        <v>0</v>
      </c>
      <c r="M5">
        <f>IF(AND(INT(VALUE(PRRAS!C18))=0,INT(VALUE(PRRAS!C16))&lt;&gt;0),1,0)</f>
        <v>0</v>
      </c>
      <c r="N5">
        <f>IF(AND(INT(VALUE(PRRAS!C18))&lt;&gt;0,INT(VALUE(PRRAS!C16))=0),1,0)</f>
        <v>0</v>
      </c>
      <c r="O5">
        <f>IF(AND(INT(VALUE(PRRAS!C18))=0,TRIM(PRRAS!C18)=""),1,0)</f>
        <v>0</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9.75" customHeight="1">
      <c r="A6" s="203" t="s">
        <v>2383</v>
      </c>
      <c r="B6" s="204" t="str">
        <f t="shared" si="0"/>
        <v>Zadovoljena</v>
      </c>
      <c r="C6" s="325" t="s">
        <v>2384</v>
      </c>
      <c r="D6" s="325"/>
      <c r="E6" s="325"/>
      <c r="F6" s="325"/>
      <c r="G6" s="325"/>
      <c r="H6" s="325"/>
      <c r="I6" s="325"/>
      <c r="J6" s="325"/>
      <c r="K6"/>
      <c r="L6">
        <f>IF(OR(PRRAS!D186="",PRRAS!D188="",PRRAS!D190=""),1,0)</f>
        <v>0</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ht="68.25" customHeight="1">
      <c r="A7" s="203" t="s">
        <v>2385</v>
      </c>
      <c r="B7" s="204" t="str">
        <f t="shared" si="0"/>
        <v>Zadovoljena</v>
      </c>
      <c r="C7" s="325" t="s">
        <v>2386</v>
      </c>
      <c r="D7" s="325"/>
      <c r="E7" s="325"/>
      <c r="F7" s="325"/>
      <c r="G7" s="325"/>
      <c r="H7" s="325"/>
      <c r="I7" s="325"/>
      <c r="J7" s="325"/>
      <c r="L7">
        <f>IF(PRRAS!J8&gt;=0,0,1)</f>
        <v>0</v>
      </c>
    </row>
    <row r="8" spans="1:15" ht="39.75" customHeight="1">
      <c r="A8" s="203" t="s">
        <v>2387</v>
      </c>
      <c r="B8" s="204" t="str">
        <f t="shared" si="0"/>
        <v>Zadovoljena</v>
      </c>
      <c r="C8" s="326" t="s">
        <v>2388</v>
      </c>
      <c r="D8" s="326"/>
      <c r="E8" s="326"/>
      <c r="F8" s="326"/>
      <c r="G8" s="326"/>
      <c r="H8" s="326"/>
      <c r="I8" s="326"/>
      <c r="J8" s="326"/>
      <c r="L8">
        <f>M8*N8*O8</f>
        <v>0</v>
      </c>
      <c r="M8" s="3">
        <f>IF(RIGHT(PRRAS!K6,2)="12",1,0)</f>
        <v>1</v>
      </c>
      <c r="N8" s="3">
        <f>IF(ABS(PRRAS!I171-PRRAS!J168)&gt;1,1,0)</f>
        <v>0</v>
      </c>
      <c r="O8" s="3">
        <f>IF(PRRAS!O3&lt;&gt;0,1,0)</f>
        <v>1</v>
      </c>
    </row>
    <row r="9" spans="1:12" ht="33" customHeight="1">
      <c r="A9" s="203" t="s">
        <v>2389</v>
      </c>
      <c r="B9" s="204" t="str">
        <f t="shared" si="0"/>
        <v>Zadovoljena</v>
      </c>
      <c r="C9" s="325" t="s">
        <v>2390</v>
      </c>
      <c r="D9" s="325"/>
      <c r="E9" s="325"/>
      <c r="F9" s="325"/>
      <c r="G9" s="325"/>
      <c r="H9" s="325"/>
      <c r="I9" s="325"/>
      <c r="J9" s="325"/>
      <c r="L9">
        <f>IF(OR(PRRAS!I163*PRRAS!I164&lt;&gt;0,PRRAS!J163*PRRAS!J164&lt;&gt;0),1,0)</f>
        <v>0</v>
      </c>
    </row>
    <row r="10" spans="1:14" ht="33" customHeight="1">
      <c r="A10" s="203" t="s">
        <v>2391</v>
      </c>
      <c r="B10" s="204" t="str">
        <f t="shared" si="0"/>
        <v>Zadovoljena</v>
      </c>
      <c r="C10" s="325" t="s">
        <v>2392</v>
      </c>
      <c r="D10" s="325"/>
      <c r="E10" s="325"/>
      <c r="F10" s="325"/>
      <c r="G10" s="325"/>
      <c r="H10" s="325"/>
      <c r="I10" s="325"/>
      <c r="J10" s="325"/>
      <c r="K10" s="205"/>
      <c r="L10">
        <f>IF((M10+N10+O10)&gt;0,1,0)</f>
        <v>0</v>
      </c>
      <c r="M10" s="3">
        <f>IF(ABS(BIL!I27-BIL!I172)&gt;1,1,0)</f>
        <v>0</v>
      </c>
      <c r="N10" s="3">
        <f>IF(ABS(BIL!J27-BIL!J172)&gt;1,1,0)</f>
        <v>0</v>
      </c>
    </row>
    <row r="11" spans="1:14" ht="33" customHeight="1">
      <c r="A11" s="203" t="s">
        <v>2393</v>
      </c>
      <c r="B11" s="204" t="str">
        <f t="shared" si="0"/>
        <v>Zadovoljena</v>
      </c>
      <c r="C11" s="325" t="s">
        <v>2394</v>
      </c>
      <c r="D11" s="325"/>
      <c r="E11" s="325"/>
      <c r="F11" s="325"/>
      <c r="G11" s="325"/>
      <c r="H11" s="325"/>
      <c r="I11" s="325"/>
      <c r="J11" s="325"/>
      <c r="K11" s="205"/>
      <c r="L11">
        <f>IF(OR(M11&gt;0,N11&gt;0),1,0)</f>
        <v>0</v>
      </c>
      <c r="M11" s="3">
        <f>IF(AND(BIL!I226&lt;&gt;0,BIL!I227&lt;&gt;0),1,0)</f>
        <v>0</v>
      </c>
      <c r="N11" s="3">
        <f>IF(AND(BIL!J226&lt;&gt;0,BIL!J227&lt;&gt;0),1,0)</f>
        <v>0</v>
      </c>
    </row>
    <row r="12" spans="1:16" ht="53.25" customHeight="1">
      <c r="A12" s="203" t="s">
        <v>2395</v>
      </c>
      <c r="B12" s="204" t="str">
        <f>IF(L12&gt;0,"Nije zadovoljena","Zadovoljena")</f>
        <v>Zadovoljena</v>
      </c>
      <c r="C12" s="325" t="s">
        <v>2396</v>
      </c>
      <c r="D12" s="325"/>
      <c r="E12" s="325"/>
      <c r="F12" s="325"/>
      <c r="G12" s="325"/>
      <c r="H12" s="325"/>
      <c r="I12" s="325"/>
      <c r="J12" s="325"/>
      <c r="K12" s="205"/>
      <c r="L12">
        <f>SUM(M12:P12)</f>
        <v>0</v>
      </c>
      <c r="M12" s="3">
        <f>IF(ABS(PRRAS!I165-BIL!I226)&gt;1,1,0)</f>
        <v>0</v>
      </c>
      <c r="N12" s="3">
        <f>IF(ABS(PRRAS!J165-BIL!J226)&gt;1,1,0)</f>
        <v>0</v>
      </c>
      <c r="O12" s="3">
        <f>IF(ABS(PRRAS!I166-BIL!I227)&gt;1,1,0)</f>
        <v>0</v>
      </c>
      <c r="P12" s="3">
        <f>IF(ABS(PRRAS!J166-BIL!J227)&gt;1,1,0)</f>
        <v>0</v>
      </c>
    </row>
    <row r="13" spans="1:16" ht="39.75" customHeight="1">
      <c r="A13" s="203" t="s">
        <v>2397</v>
      </c>
      <c r="B13" s="204" t="str">
        <f t="shared" si="0"/>
        <v>Zadovoljena</v>
      </c>
      <c r="C13" s="325" t="s">
        <v>2398</v>
      </c>
      <c r="D13" s="325"/>
      <c r="E13" s="325"/>
      <c r="F13" s="325"/>
      <c r="G13" s="325"/>
      <c r="H13" s="325"/>
      <c r="I13" s="325"/>
      <c r="J13" s="325"/>
      <c r="K13" s="205"/>
      <c r="L13">
        <f>M13*N13</f>
        <v>0</v>
      </c>
      <c r="M13" s="3">
        <f>IF(RIGHT(PRRAS!K6,2)="12",1,0)</f>
        <v>1</v>
      </c>
      <c r="N13" s="3">
        <f>IF(OR(O13&gt;1,P13&gt;1),1,0)</f>
        <v>0</v>
      </c>
      <c r="O13" s="3">
        <f>IF(PRRAS!O3&lt;&gt;0,ABS(PRRAS!I171-BIL!I101),0)</f>
        <v>0</v>
      </c>
      <c r="P13" s="3">
        <f>ABS(PRRAS!J171-BIL!J101)</f>
        <v>0</v>
      </c>
    </row>
    <row r="14" spans="1:14" ht="45" customHeight="1">
      <c r="A14" s="203" t="s">
        <v>2399</v>
      </c>
      <c r="B14" s="204" t="str">
        <f t="shared" si="0"/>
        <v>Zadovoljena</v>
      </c>
      <c r="C14" s="325" t="s">
        <v>2400</v>
      </c>
      <c r="D14" s="325"/>
      <c r="E14" s="325"/>
      <c r="F14" s="325"/>
      <c r="G14" s="325"/>
      <c r="H14" s="325"/>
      <c r="I14" s="325"/>
      <c r="J14" s="325"/>
      <c r="L14" s="3">
        <f>IF(M14+N14&gt;0,1,0)</f>
        <v>0</v>
      </c>
      <c r="M14">
        <f>IF(PraviPod!G37&lt;&gt;"00000",1,0)</f>
        <v>0</v>
      </c>
      <c r="N14" s="3">
        <f>IF(MIN(PraviPod!B2:C195,PraviPod!B197:C356)&lt;0,1,0)</f>
        <v>0</v>
      </c>
    </row>
    <row r="15" spans="1:256" ht="30" customHeight="1">
      <c r="A15" s="327" t="s">
        <v>2401</v>
      </c>
      <c r="B15" s="327"/>
      <c r="C15" s="327"/>
      <c r="D15" s="327"/>
      <c r="E15" s="327"/>
      <c r="F15" s="327"/>
      <c r="G15" s="327"/>
      <c r="H15" s="327"/>
      <c r="I15" s="327"/>
      <c r="J15" s="327"/>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12" ht="39.75" customHeight="1">
      <c r="A16" s="203" t="s">
        <v>2402</v>
      </c>
      <c r="B16" s="204" t="str">
        <f>IF(L16=1,"Nije zadovoljena","Zadovoljena")</f>
        <v>Zadovoljena</v>
      </c>
      <c r="C16" s="325" t="s">
        <v>2403</v>
      </c>
      <c r="D16" s="325"/>
      <c r="E16" s="325"/>
      <c r="F16" s="325"/>
      <c r="G16" s="325"/>
      <c r="H16" s="325"/>
      <c r="I16" s="325"/>
      <c r="J16" s="325"/>
      <c r="L16">
        <f>IF(OR(PRRAS!I172&gt;1000,PRRAS!J172&gt;1000,PRRAS!I173&gt;1000,PRRAS!J173&gt;1000),1,0)</f>
        <v>0</v>
      </c>
    </row>
    <row r="17" spans="1:12" ht="33" customHeight="1">
      <c r="A17" s="203" t="s">
        <v>2404</v>
      </c>
      <c r="B17" s="204" t="str">
        <f>IF(L17=1,"Nije zadovoljena","Zadovoljena")</f>
        <v>Zadovoljena</v>
      </c>
      <c r="C17" s="325" t="s">
        <v>2405</v>
      </c>
      <c r="D17" s="325"/>
      <c r="E17" s="325"/>
      <c r="F17" s="325"/>
      <c r="G17" s="325"/>
      <c r="H17" s="325"/>
      <c r="I17" s="325"/>
      <c r="J17" s="325"/>
      <c r="L17">
        <f>IF(SUM(PraviPod!B2:E356)=0,1,0)</f>
        <v>0</v>
      </c>
    </row>
    <row r="18" spans="1:16" ht="51.75" customHeight="1">
      <c r="A18" s="206" t="s">
        <v>2406</v>
      </c>
      <c r="B18" s="207" t="str">
        <f>IF(L18=1,"Nije zadovoljena","Zadovoljena")</f>
        <v>Zadovoljena</v>
      </c>
      <c r="C18" s="328" t="s">
        <v>2407</v>
      </c>
      <c r="D18" s="328"/>
      <c r="E18" s="328"/>
      <c r="F18" s="328"/>
      <c r="G18" s="328"/>
      <c r="H18" s="328"/>
      <c r="I18" s="328"/>
      <c r="J18" s="328"/>
      <c r="K18" s="205"/>
      <c r="L18">
        <f>IF(OR(M18&lt;&gt;O18,N18&lt;&gt;P18),1,0)</f>
        <v>0</v>
      </c>
      <c r="M18" s="3">
        <f>IF(AND(PRRAS!J173=0,PRRAS!J172=0),0,1)</f>
        <v>1</v>
      </c>
      <c r="N18" s="3">
        <f>IF(AND(PRRAS!I173=0,PRRAS!I172=0),0,1)</f>
        <v>1</v>
      </c>
      <c r="O18" s="3">
        <f>IF(PRRAS!J72=0,0,1)</f>
        <v>1</v>
      </c>
      <c r="P18" s="3">
        <f>IF(PRRAS!I72=0,0,1)</f>
        <v>1</v>
      </c>
    </row>
  </sheetData>
  <sheetProtection password="C79A" sheet="1"/>
  <mergeCells count="18">
    <mergeCell ref="C13:J13"/>
    <mergeCell ref="C14:J14"/>
    <mergeCell ref="A15:J15"/>
    <mergeCell ref="C16:J16"/>
    <mergeCell ref="C17:J17"/>
    <mergeCell ref="C18:J18"/>
    <mergeCell ref="C7:J7"/>
    <mergeCell ref="C8:J8"/>
    <mergeCell ref="C9:J9"/>
    <mergeCell ref="C10:J10"/>
    <mergeCell ref="C11:J11"/>
    <mergeCell ref="C12:J12"/>
    <mergeCell ref="A2:B2"/>
    <mergeCell ref="C2:J2"/>
    <mergeCell ref="A3:J3"/>
    <mergeCell ref="C4:J4"/>
    <mergeCell ref="C5:J5"/>
    <mergeCell ref="C6:J6"/>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B1" location="Novosti!A1" display="Novosti"/>
    <hyperlink ref="C1" location="Upute!A1" display="Upute"/>
    <hyperlink ref="D1" location="RefStr!A1" display="RefStr"/>
    <hyperlink ref="E1" location="PRRAS!A1" display="PR-RAS"/>
    <hyperlink ref="F1" location="BIL!A1" display="BIL"/>
    <hyperlink ref="G1" location="Kontrole!A1" display="Kontrole"/>
    <hyperlink ref="H1" location="ZupOpc!A1" display="ZupOpc"/>
    <hyperlink ref="I1" location="Djelat!A1" display="Djelat"/>
    <hyperlink ref="J1" location="Promjene!A1" display="Promjene"/>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V1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208" customWidth="1"/>
    <col min="2" max="3" width="11.7109375" style="208" customWidth="1"/>
    <col min="4" max="5" width="8.7109375" style="208" customWidth="1"/>
    <col min="6" max="7" width="11.7109375" style="208" customWidth="1"/>
    <col min="8" max="9" width="8.7109375" style="208" customWidth="1"/>
    <col min="10" max="11" width="11.7109375" style="208" customWidth="1"/>
    <col min="12" max="12" width="7.7109375" style="208" customWidth="1"/>
    <col min="13" max="13" width="0.85546875" style="208" customWidth="1"/>
    <col min="14" max="16384" width="0" style="208" hidden="1" customWidth="1"/>
  </cols>
  <sheetData>
    <row r="1" spans="1:256" ht="30" customHeight="1">
      <c r="A1" s="1" t="s">
        <v>0</v>
      </c>
      <c r="B1" s="2" t="s">
        <v>1</v>
      </c>
      <c r="C1" s="2" t="s">
        <v>2</v>
      </c>
      <c r="D1" s="2" t="s">
        <v>3</v>
      </c>
      <c r="E1" s="2" t="s">
        <v>4</v>
      </c>
      <c r="F1" s="2" t="s">
        <v>5</v>
      </c>
      <c r="G1" s="2" t="s">
        <v>6</v>
      </c>
      <c r="H1" s="2" t="s">
        <v>7</v>
      </c>
      <c r="I1" s="2" t="s">
        <v>8</v>
      </c>
      <c r="J1" s="2" t="s">
        <v>9</v>
      </c>
      <c r="K1"/>
      <c r="L1" s="8"/>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2" s="209" customFormat="1" ht="26.25" customHeight="1">
      <c r="A2" s="329" t="s">
        <v>2408</v>
      </c>
      <c r="B2" s="329"/>
      <c r="C2" s="329"/>
      <c r="D2" s="329"/>
      <c r="E2" s="329"/>
      <c r="F2" s="329"/>
      <c r="G2" s="329"/>
      <c r="H2" s="329"/>
      <c r="I2" s="329"/>
      <c r="J2" s="329"/>
      <c r="K2" s="329"/>
      <c r="L2" s="329"/>
    </row>
    <row r="3" spans="1:12" ht="25.5" customHeight="1">
      <c r="A3" s="210" t="s">
        <v>2409</v>
      </c>
      <c r="B3" s="330" t="s">
        <v>2410</v>
      </c>
      <c r="C3" s="330"/>
      <c r="D3" s="211" t="s">
        <v>2411</v>
      </c>
      <c r="E3" s="210" t="s">
        <v>2409</v>
      </c>
      <c r="F3" s="330" t="s">
        <v>2410</v>
      </c>
      <c r="G3" s="330"/>
      <c r="H3" s="211" t="s">
        <v>2411</v>
      </c>
      <c r="I3" s="210" t="s">
        <v>2409</v>
      </c>
      <c r="J3" s="330" t="s">
        <v>2410</v>
      </c>
      <c r="K3" s="330"/>
      <c r="L3" s="211" t="s">
        <v>2411</v>
      </c>
    </row>
    <row r="4" spans="1:12" ht="13.5" customHeight="1">
      <c r="A4" s="212">
        <v>1</v>
      </c>
      <c r="B4" s="331" t="s">
        <v>2412</v>
      </c>
      <c r="C4" s="331"/>
      <c r="D4" s="213">
        <v>16</v>
      </c>
      <c r="E4" s="212">
        <v>185</v>
      </c>
      <c r="F4" s="331" t="s">
        <v>2413</v>
      </c>
      <c r="G4" s="331"/>
      <c r="H4" s="213">
        <v>12</v>
      </c>
      <c r="I4" s="212">
        <v>88</v>
      </c>
      <c r="J4" s="331" t="s">
        <v>2414</v>
      </c>
      <c r="K4" s="331"/>
      <c r="L4" s="213">
        <v>17</v>
      </c>
    </row>
    <row r="5" spans="1:12" ht="13.5" customHeight="1">
      <c r="A5" s="214">
        <v>2</v>
      </c>
      <c r="B5" s="332" t="s">
        <v>2415</v>
      </c>
      <c r="C5" s="332"/>
      <c r="D5" s="215">
        <v>14</v>
      </c>
      <c r="E5" s="214">
        <v>186</v>
      </c>
      <c r="F5" s="332" t="s">
        <v>2416</v>
      </c>
      <c r="G5" s="332"/>
      <c r="H5" s="215">
        <v>8</v>
      </c>
      <c r="I5" s="214">
        <v>298</v>
      </c>
      <c r="J5" s="332" t="s">
        <v>2417</v>
      </c>
      <c r="K5" s="332"/>
      <c r="L5" s="215">
        <v>15</v>
      </c>
    </row>
    <row r="6" spans="1:12" ht="13.5" customHeight="1">
      <c r="A6" s="214">
        <v>3</v>
      </c>
      <c r="B6" s="332" t="s">
        <v>2418</v>
      </c>
      <c r="C6" s="332"/>
      <c r="D6" s="215">
        <v>16</v>
      </c>
      <c r="E6" s="214">
        <v>187</v>
      </c>
      <c r="F6" s="332" t="s">
        <v>2419</v>
      </c>
      <c r="G6" s="332"/>
      <c r="H6" s="215">
        <v>2</v>
      </c>
      <c r="I6" s="214">
        <v>358</v>
      </c>
      <c r="J6" s="332" t="s">
        <v>2420</v>
      </c>
      <c r="K6" s="332"/>
      <c r="L6" s="215">
        <v>17</v>
      </c>
    </row>
    <row r="7" spans="1:12" ht="13.5" customHeight="1">
      <c r="A7" s="214">
        <v>4</v>
      </c>
      <c r="B7" s="332" t="s">
        <v>2421</v>
      </c>
      <c r="C7" s="332"/>
      <c r="D7" s="215">
        <v>8</v>
      </c>
      <c r="E7" s="214">
        <v>189</v>
      </c>
      <c r="F7" s="332" t="s">
        <v>2422</v>
      </c>
      <c r="G7" s="332"/>
      <c r="H7" s="215">
        <v>5</v>
      </c>
      <c r="I7" s="214">
        <v>359</v>
      </c>
      <c r="J7" s="332" t="s">
        <v>2423</v>
      </c>
      <c r="K7" s="332"/>
      <c r="L7" s="215">
        <v>18</v>
      </c>
    </row>
    <row r="8" spans="1:12" ht="13.5" customHeight="1">
      <c r="A8" s="214">
        <v>5</v>
      </c>
      <c r="B8" s="332" t="s">
        <v>2424</v>
      </c>
      <c r="C8" s="332"/>
      <c r="D8" s="215">
        <v>18</v>
      </c>
      <c r="E8" s="214">
        <v>190</v>
      </c>
      <c r="F8" s="332" t="s">
        <v>2425</v>
      </c>
      <c r="G8" s="332"/>
      <c r="H8" s="215">
        <v>1</v>
      </c>
      <c r="I8" s="214">
        <v>360</v>
      </c>
      <c r="J8" s="332" t="s">
        <v>2426</v>
      </c>
      <c r="K8" s="332"/>
      <c r="L8" s="215">
        <v>8</v>
      </c>
    </row>
    <row r="9" spans="1:12" ht="13.5" customHeight="1">
      <c r="A9" s="214">
        <v>6</v>
      </c>
      <c r="B9" s="332" t="s">
        <v>2427</v>
      </c>
      <c r="C9" s="332"/>
      <c r="D9" s="215">
        <v>18</v>
      </c>
      <c r="E9" s="214">
        <v>192</v>
      </c>
      <c r="F9" s="332" t="s">
        <v>2428</v>
      </c>
      <c r="G9" s="332"/>
      <c r="H9" s="215">
        <v>17</v>
      </c>
      <c r="I9" s="214">
        <v>361</v>
      </c>
      <c r="J9" s="332" t="s">
        <v>2429</v>
      </c>
      <c r="K9" s="332"/>
      <c r="L9" s="215">
        <v>14</v>
      </c>
    </row>
    <row r="10" spans="1:12" ht="13.5" customHeight="1">
      <c r="A10" s="214">
        <v>7</v>
      </c>
      <c r="B10" s="332" t="s">
        <v>2430</v>
      </c>
      <c r="C10" s="332"/>
      <c r="D10" s="215">
        <v>4</v>
      </c>
      <c r="E10" s="214">
        <v>193</v>
      </c>
      <c r="F10" s="332" t="s">
        <v>2431</v>
      </c>
      <c r="G10" s="332"/>
      <c r="H10" s="215">
        <v>1</v>
      </c>
      <c r="I10" s="214">
        <v>362</v>
      </c>
      <c r="J10" s="332" t="s">
        <v>2432</v>
      </c>
      <c r="K10" s="332"/>
      <c r="L10" s="215">
        <v>1</v>
      </c>
    </row>
    <row r="11" spans="1:12" ht="13.5" customHeight="1">
      <c r="A11" s="214">
        <v>8</v>
      </c>
      <c r="B11" s="332" t="s">
        <v>2433</v>
      </c>
      <c r="C11" s="332"/>
      <c r="D11" s="215">
        <v>8</v>
      </c>
      <c r="E11" s="214">
        <v>194</v>
      </c>
      <c r="F11" s="332" t="s">
        <v>2434</v>
      </c>
      <c r="G11" s="332"/>
      <c r="H11" s="215">
        <v>6</v>
      </c>
      <c r="I11" s="214">
        <v>363</v>
      </c>
      <c r="J11" s="332" t="s">
        <v>2435</v>
      </c>
      <c r="K11" s="332"/>
      <c r="L11" s="215">
        <v>8</v>
      </c>
    </row>
    <row r="12" spans="1:12" ht="13.5" customHeight="1">
      <c r="A12" s="214">
        <v>9</v>
      </c>
      <c r="B12" s="332" t="s">
        <v>2436</v>
      </c>
      <c r="C12" s="332"/>
      <c r="D12" s="215">
        <v>17</v>
      </c>
      <c r="E12" s="214">
        <v>195</v>
      </c>
      <c r="F12" s="332" t="s">
        <v>2437</v>
      </c>
      <c r="G12" s="332"/>
      <c r="H12" s="215">
        <v>14</v>
      </c>
      <c r="I12" s="214">
        <v>364</v>
      </c>
      <c r="J12" s="332" t="s">
        <v>2438</v>
      </c>
      <c r="K12" s="332"/>
      <c r="L12" s="215">
        <v>2</v>
      </c>
    </row>
    <row r="13" spans="1:12" ht="13.5" customHeight="1">
      <c r="A13" s="214">
        <v>10</v>
      </c>
      <c r="B13" s="332" t="s">
        <v>2439</v>
      </c>
      <c r="C13" s="332"/>
      <c r="D13" s="215">
        <v>12</v>
      </c>
      <c r="E13" s="214">
        <v>196</v>
      </c>
      <c r="F13" s="332" t="s">
        <v>2440</v>
      </c>
      <c r="G13" s="332"/>
      <c r="H13" s="215">
        <v>15</v>
      </c>
      <c r="I13" s="214">
        <v>536</v>
      </c>
      <c r="J13" s="332" t="s">
        <v>2441</v>
      </c>
      <c r="K13" s="332"/>
      <c r="L13" s="215">
        <v>1</v>
      </c>
    </row>
    <row r="14" spans="1:12" ht="13.5" customHeight="1">
      <c r="A14" s="214">
        <v>11</v>
      </c>
      <c r="B14" s="332" t="s">
        <v>2442</v>
      </c>
      <c r="C14" s="332"/>
      <c r="D14" s="215">
        <v>2</v>
      </c>
      <c r="E14" s="214">
        <v>622</v>
      </c>
      <c r="F14" s="332" t="s">
        <v>2443</v>
      </c>
      <c r="G14" s="332"/>
      <c r="H14" s="215">
        <v>13</v>
      </c>
      <c r="I14" s="214">
        <v>365</v>
      </c>
      <c r="J14" s="332" t="s">
        <v>2444</v>
      </c>
      <c r="K14" s="332"/>
      <c r="L14" s="215">
        <v>4</v>
      </c>
    </row>
    <row r="15" spans="1:12" ht="13.5" customHeight="1">
      <c r="A15" s="214">
        <v>550</v>
      </c>
      <c r="B15" s="332" t="s">
        <v>2445</v>
      </c>
      <c r="C15" s="332"/>
      <c r="D15" s="215">
        <v>1</v>
      </c>
      <c r="E15" s="214">
        <v>197</v>
      </c>
      <c r="F15" s="332" t="s">
        <v>2446</v>
      </c>
      <c r="G15" s="332"/>
      <c r="H15" s="215">
        <v>17</v>
      </c>
      <c r="I15" s="214">
        <v>366</v>
      </c>
      <c r="J15" s="332" t="s">
        <v>2447</v>
      </c>
      <c r="K15" s="332"/>
      <c r="L15" s="215">
        <v>6</v>
      </c>
    </row>
    <row r="16" spans="1:12" ht="13.5" customHeight="1">
      <c r="A16" s="214">
        <v>12</v>
      </c>
      <c r="B16" s="332" t="s">
        <v>2448</v>
      </c>
      <c r="C16" s="332"/>
      <c r="D16" s="215">
        <v>5</v>
      </c>
      <c r="E16" s="214">
        <v>198</v>
      </c>
      <c r="F16" s="332" t="s">
        <v>2449</v>
      </c>
      <c r="G16" s="332"/>
      <c r="H16" s="215">
        <v>19</v>
      </c>
      <c r="I16" s="214">
        <v>368</v>
      </c>
      <c r="J16" s="332" t="s">
        <v>2450</v>
      </c>
      <c r="K16" s="332"/>
      <c r="L16" s="215">
        <v>18</v>
      </c>
    </row>
    <row r="17" spans="1:12" ht="13.5" customHeight="1">
      <c r="A17" s="214">
        <v>13</v>
      </c>
      <c r="B17" s="332" t="s">
        <v>2451</v>
      </c>
      <c r="C17" s="332"/>
      <c r="D17" s="215">
        <v>14</v>
      </c>
      <c r="E17" s="214">
        <v>199</v>
      </c>
      <c r="F17" s="332" t="s">
        <v>2452</v>
      </c>
      <c r="G17" s="332"/>
      <c r="H17" s="215">
        <v>7</v>
      </c>
      <c r="I17" s="214">
        <v>369</v>
      </c>
      <c r="J17" s="332" t="s">
        <v>2453</v>
      </c>
      <c r="K17" s="332"/>
      <c r="L17" s="215">
        <v>8</v>
      </c>
    </row>
    <row r="18" spans="1:12" ht="13.5" customHeight="1">
      <c r="A18" s="214">
        <v>15</v>
      </c>
      <c r="B18" s="332" t="s">
        <v>2454</v>
      </c>
      <c r="C18" s="332"/>
      <c r="D18" s="215">
        <v>20</v>
      </c>
      <c r="E18" s="214">
        <v>200</v>
      </c>
      <c r="F18" s="332" t="s">
        <v>2455</v>
      </c>
      <c r="G18" s="332"/>
      <c r="H18" s="215">
        <v>2</v>
      </c>
      <c r="I18" s="214">
        <v>371</v>
      </c>
      <c r="J18" s="332" t="s">
        <v>2456</v>
      </c>
      <c r="K18" s="332"/>
      <c r="L18" s="215">
        <v>13</v>
      </c>
    </row>
    <row r="19" spans="1:12" ht="13.5" customHeight="1">
      <c r="A19" s="214">
        <v>16</v>
      </c>
      <c r="B19" s="332" t="s">
        <v>2457</v>
      </c>
      <c r="C19" s="332"/>
      <c r="D19" s="215">
        <v>14</v>
      </c>
      <c r="E19" s="214">
        <v>201</v>
      </c>
      <c r="F19" s="332" t="s">
        <v>2458</v>
      </c>
      <c r="G19" s="332"/>
      <c r="H19" s="215">
        <v>6</v>
      </c>
      <c r="I19" s="214">
        <v>372</v>
      </c>
      <c r="J19" s="332" t="s">
        <v>2459</v>
      </c>
      <c r="K19" s="332"/>
      <c r="L19" s="215">
        <v>12</v>
      </c>
    </row>
    <row r="20" spans="1:12" ht="13.5" customHeight="1">
      <c r="A20" s="214">
        <v>17</v>
      </c>
      <c r="B20" s="332" t="s">
        <v>2460</v>
      </c>
      <c r="C20" s="332"/>
      <c r="D20" s="215">
        <v>13</v>
      </c>
      <c r="E20" s="214">
        <v>202</v>
      </c>
      <c r="F20" s="332" t="s">
        <v>2461</v>
      </c>
      <c r="G20" s="332"/>
      <c r="H20" s="215">
        <v>6</v>
      </c>
      <c r="I20" s="214">
        <v>556</v>
      </c>
      <c r="J20" s="332" t="s">
        <v>2462</v>
      </c>
      <c r="K20" s="332"/>
      <c r="L20" s="215">
        <v>4</v>
      </c>
    </row>
    <row r="21" spans="1:12" ht="13.5" customHeight="1">
      <c r="A21" s="214">
        <v>18</v>
      </c>
      <c r="B21" s="332" t="s">
        <v>2463</v>
      </c>
      <c r="C21" s="332"/>
      <c r="D21" s="215">
        <v>7</v>
      </c>
      <c r="E21" s="214">
        <v>203</v>
      </c>
      <c r="F21" s="332" t="s">
        <v>2464</v>
      </c>
      <c r="G21" s="332"/>
      <c r="H21" s="215">
        <v>6</v>
      </c>
      <c r="I21" s="214">
        <v>373</v>
      </c>
      <c r="J21" s="332" t="s">
        <v>2465</v>
      </c>
      <c r="K21" s="332"/>
      <c r="L21" s="215">
        <v>8</v>
      </c>
    </row>
    <row r="22" spans="1:12" ht="13.5" customHeight="1">
      <c r="A22" s="214">
        <v>19</v>
      </c>
      <c r="B22" s="332" t="s">
        <v>2466</v>
      </c>
      <c r="C22" s="332"/>
      <c r="D22" s="215">
        <v>5</v>
      </c>
      <c r="E22" s="214">
        <v>204</v>
      </c>
      <c r="F22" s="332" t="s">
        <v>2467</v>
      </c>
      <c r="G22" s="332"/>
      <c r="H22" s="215">
        <v>19</v>
      </c>
      <c r="I22" s="214">
        <v>582</v>
      </c>
      <c r="J22" s="332" t="s">
        <v>2468</v>
      </c>
      <c r="K22" s="332"/>
      <c r="L22" s="215">
        <v>15</v>
      </c>
    </row>
    <row r="23" spans="1:12" ht="13.5" customHeight="1">
      <c r="A23" s="214">
        <v>20</v>
      </c>
      <c r="B23" s="332" t="s">
        <v>2469</v>
      </c>
      <c r="C23" s="332"/>
      <c r="D23" s="215">
        <v>13</v>
      </c>
      <c r="E23" s="214">
        <v>538</v>
      </c>
      <c r="F23" s="332" t="s">
        <v>2470</v>
      </c>
      <c r="G23" s="332"/>
      <c r="H23" s="215">
        <v>8</v>
      </c>
      <c r="I23" s="214">
        <v>374</v>
      </c>
      <c r="J23" s="332" t="s">
        <v>2471</v>
      </c>
      <c r="K23" s="332"/>
      <c r="L23" s="215">
        <v>18</v>
      </c>
    </row>
    <row r="24" spans="1:12" ht="13.5" customHeight="1">
      <c r="A24" s="214">
        <v>621</v>
      </c>
      <c r="B24" s="332" t="s">
        <v>2472</v>
      </c>
      <c r="C24" s="332"/>
      <c r="D24" s="215">
        <v>15</v>
      </c>
      <c r="E24" s="214">
        <v>205</v>
      </c>
      <c r="F24" s="332" t="s">
        <v>2473</v>
      </c>
      <c r="G24" s="332"/>
      <c r="H24" s="215">
        <v>14</v>
      </c>
      <c r="I24" s="214">
        <v>375</v>
      </c>
      <c r="J24" s="332" t="s">
        <v>2474</v>
      </c>
      <c r="K24" s="332"/>
      <c r="L24" s="215">
        <v>7</v>
      </c>
    </row>
    <row r="25" spans="1:12" ht="13.5" customHeight="1">
      <c r="A25" s="214">
        <v>21</v>
      </c>
      <c r="B25" s="332" t="s">
        <v>2475</v>
      </c>
      <c r="C25" s="332"/>
      <c r="D25" s="215">
        <v>14</v>
      </c>
      <c r="E25" s="214">
        <v>206</v>
      </c>
      <c r="F25" s="332" t="s">
        <v>2476</v>
      </c>
      <c r="G25" s="332"/>
      <c r="H25" s="215">
        <v>20</v>
      </c>
      <c r="I25" s="214">
        <v>376</v>
      </c>
      <c r="J25" s="332" t="s">
        <v>2477</v>
      </c>
      <c r="K25" s="332"/>
      <c r="L25" s="215">
        <v>1</v>
      </c>
    </row>
    <row r="26" spans="1:12" ht="13.5" customHeight="1">
      <c r="A26" s="214">
        <v>22</v>
      </c>
      <c r="B26" s="332" t="s">
        <v>2478</v>
      </c>
      <c r="C26" s="332"/>
      <c r="D26" s="215">
        <v>13</v>
      </c>
      <c r="E26" s="214">
        <v>208</v>
      </c>
      <c r="F26" s="332" t="s">
        <v>2479</v>
      </c>
      <c r="G26" s="332"/>
      <c r="H26" s="215">
        <v>2</v>
      </c>
      <c r="I26" s="214">
        <v>591</v>
      </c>
      <c r="J26" s="332" t="s">
        <v>2480</v>
      </c>
      <c r="K26" s="332"/>
      <c r="L26" s="215">
        <v>17</v>
      </c>
    </row>
    <row r="27" spans="1:12" ht="13.5" customHeight="1">
      <c r="A27" s="214">
        <v>310</v>
      </c>
      <c r="B27" s="332" t="s">
        <v>2481</v>
      </c>
      <c r="C27" s="332"/>
      <c r="D27" s="215">
        <v>15</v>
      </c>
      <c r="E27" s="214">
        <v>209</v>
      </c>
      <c r="F27" s="332" t="s">
        <v>2482</v>
      </c>
      <c r="G27" s="332"/>
      <c r="H27" s="215">
        <v>8</v>
      </c>
      <c r="I27" s="214">
        <v>377</v>
      </c>
      <c r="J27" s="332" t="s">
        <v>2483</v>
      </c>
      <c r="K27" s="332"/>
      <c r="L27" s="215">
        <v>15</v>
      </c>
    </row>
    <row r="28" spans="1:12" ht="13.5" customHeight="1">
      <c r="A28" s="214">
        <v>547</v>
      </c>
      <c r="B28" s="332" t="s">
        <v>2484</v>
      </c>
      <c r="C28" s="332"/>
      <c r="D28" s="215">
        <v>1</v>
      </c>
      <c r="E28" s="214">
        <v>211</v>
      </c>
      <c r="F28" s="332" t="s">
        <v>2485</v>
      </c>
      <c r="G28" s="332"/>
      <c r="H28" s="215">
        <v>2</v>
      </c>
      <c r="I28" s="214">
        <v>378</v>
      </c>
      <c r="J28" s="332" t="s">
        <v>2486</v>
      </c>
      <c r="K28" s="332"/>
      <c r="L28" s="215">
        <v>4</v>
      </c>
    </row>
    <row r="29" spans="1:12" ht="13.5" customHeight="1">
      <c r="A29" s="214">
        <v>23</v>
      </c>
      <c r="B29" s="332" t="s">
        <v>2487</v>
      </c>
      <c r="C29" s="332"/>
      <c r="D29" s="215">
        <v>14</v>
      </c>
      <c r="E29" s="214">
        <v>212</v>
      </c>
      <c r="F29" s="332" t="s">
        <v>2488</v>
      </c>
      <c r="G29" s="332"/>
      <c r="H29" s="215">
        <v>2</v>
      </c>
      <c r="I29" s="214">
        <v>379</v>
      </c>
      <c r="J29" s="332" t="s">
        <v>2489</v>
      </c>
      <c r="K29" s="332"/>
      <c r="L29" s="215">
        <v>13</v>
      </c>
    </row>
    <row r="30" spans="1:12" ht="13.5" customHeight="1">
      <c r="A30" s="214">
        <v>24</v>
      </c>
      <c r="B30" s="332" t="s">
        <v>2490</v>
      </c>
      <c r="C30" s="332"/>
      <c r="D30" s="215">
        <v>7</v>
      </c>
      <c r="E30" s="214">
        <v>533</v>
      </c>
      <c r="F30" s="332" t="s">
        <v>2491</v>
      </c>
      <c r="G30" s="332"/>
      <c r="H30" s="215">
        <v>1</v>
      </c>
      <c r="I30" s="214">
        <v>380</v>
      </c>
      <c r="J30" s="332" t="s">
        <v>2492</v>
      </c>
      <c r="K30" s="332"/>
      <c r="L30" s="215">
        <v>1</v>
      </c>
    </row>
    <row r="31" spans="1:12" ht="13.5" customHeight="1">
      <c r="A31" s="214">
        <v>25</v>
      </c>
      <c r="B31" s="332" t="s">
        <v>2493</v>
      </c>
      <c r="C31" s="332"/>
      <c r="D31" s="215">
        <v>19</v>
      </c>
      <c r="E31" s="214">
        <v>545</v>
      </c>
      <c r="F31" s="332" t="s">
        <v>2494</v>
      </c>
      <c r="G31" s="332"/>
      <c r="H31" s="215">
        <v>1</v>
      </c>
      <c r="I31" s="214">
        <v>381</v>
      </c>
      <c r="J31" s="332" t="s">
        <v>2495</v>
      </c>
      <c r="K31" s="332"/>
      <c r="L31" s="215">
        <v>14</v>
      </c>
    </row>
    <row r="32" spans="1:12" ht="13.5" customHeight="1">
      <c r="A32" s="214">
        <v>26</v>
      </c>
      <c r="B32" s="332" t="s">
        <v>2496</v>
      </c>
      <c r="C32" s="332"/>
      <c r="D32" s="215">
        <v>16</v>
      </c>
      <c r="E32" s="214">
        <v>213</v>
      </c>
      <c r="F32" s="332" t="s">
        <v>2497</v>
      </c>
      <c r="G32" s="332"/>
      <c r="H32" s="215">
        <v>1</v>
      </c>
      <c r="I32" s="214">
        <v>382</v>
      </c>
      <c r="J32" s="332" t="s">
        <v>2498</v>
      </c>
      <c r="K32" s="332"/>
      <c r="L32" s="215">
        <v>17</v>
      </c>
    </row>
    <row r="33" spans="1:12" ht="13.5" customHeight="1">
      <c r="A33" s="214">
        <v>27</v>
      </c>
      <c r="B33" s="332" t="s">
        <v>2499</v>
      </c>
      <c r="C33" s="332"/>
      <c r="D33" s="215">
        <v>17</v>
      </c>
      <c r="E33" s="214">
        <v>214</v>
      </c>
      <c r="F33" s="332" t="s">
        <v>2500</v>
      </c>
      <c r="G33" s="332"/>
      <c r="H33" s="215">
        <v>6</v>
      </c>
      <c r="I33" s="214">
        <v>383</v>
      </c>
      <c r="J33" s="332" t="s">
        <v>2501</v>
      </c>
      <c r="K33" s="332"/>
      <c r="L33" s="215">
        <v>17</v>
      </c>
    </row>
    <row r="34" spans="1:12" ht="13.5" customHeight="1">
      <c r="A34" s="214">
        <v>29</v>
      </c>
      <c r="B34" s="332" t="s">
        <v>2502</v>
      </c>
      <c r="C34" s="332"/>
      <c r="D34" s="215">
        <v>16</v>
      </c>
      <c r="E34" s="214">
        <v>215</v>
      </c>
      <c r="F34" s="332" t="s">
        <v>2503</v>
      </c>
      <c r="G34" s="332"/>
      <c r="H34" s="215">
        <v>8</v>
      </c>
      <c r="I34" s="214">
        <v>385</v>
      </c>
      <c r="J34" s="332" t="s">
        <v>2504</v>
      </c>
      <c r="K34" s="332"/>
      <c r="L34" s="215">
        <v>20</v>
      </c>
    </row>
    <row r="35" spans="1:12" ht="13.5" customHeight="1">
      <c r="A35" s="214">
        <v>30</v>
      </c>
      <c r="B35" s="332" t="s">
        <v>2505</v>
      </c>
      <c r="C35" s="332"/>
      <c r="D35" s="215">
        <v>4</v>
      </c>
      <c r="E35" s="214">
        <v>216</v>
      </c>
      <c r="F35" s="332" t="s">
        <v>2506</v>
      </c>
      <c r="G35" s="332"/>
      <c r="H35" s="215">
        <v>4</v>
      </c>
      <c r="I35" s="214">
        <v>386</v>
      </c>
      <c r="J35" s="332" t="s">
        <v>2507</v>
      </c>
      <c r="K35" s="332"/>
      <c r="L35" s="215">
        <v>14</v>
      </c>
    </row>
    <row r="36" spans="1:12" ht="13.5" customHeight="1">
      <c r="A36" s="214">
        <v>32</v>
      </c>
      <c r="B36" s="332" t="s">
        <v>2508</v>
      </c>
      <c r="C36" s="332"/>
      <c r="D36" s="215">
        <v>16</v>
      </c>
      <c r="E36" s="214">
        <v>217</v>
      </c>
      <c r="F36" s="332" t="s">
        <v>2509</v>
      </c>
      <c r="G36" s="332"/>
      <c r="H36" s="215">
        <v>18</v>
      </c>
      <c r="I36" s="214">
        <v>387</v>
      </c>
      <c r="J36" s="332" t="s">
        <v>2510</v>
      </c>
      <c r="K36" s="332"/>
      <c r="L36" s="215">
        <v>9</v>
      </c>
    </row>
    <row r="37" spans="1:12" ht="13.5" customHeight="1">
      <c r="A37" s="214">
        <v>33</v>
      </c>
      <c r="B37" s="332" t="s">
        <v>2511</v>
      </c>
      <c r="C37" s="332"/>
      <c r="D37" s="215">
        <v>1</v>
      </c>
      <c r="E37" s="214">
        <v>572</v>
      </c>
      <c r="F37" s="332" t="s">
        <v>2512</v>
      </c>
      <c r="G37" s="332"/>
      <c r="H37" s="215">
        <v>13</v>
      </c>
      <c r="I37" s="214">
        <v>562</v>
      </c>
      <c r="J37" s="332" t="s">
        <v>2513</v>
      </c>
      <c r="K37" s="332"/>
      <c r="L37" s="215">
        <v>7</v>
      </c>
    </row>
    <row r="38" spans="1:12" ht="13.5" customHeight="1">
      <c r="A38" s="214">
        <v>34</v>
      </c>
      <c r="B38" s="332" t="s">
        <v>2514</v>
      </c>
      <c r="C38" s="332"/>
      <c r="D38" s="215">
        <v>1</v>
      </c>
      <c r="E38" s="214">
        <v>219</v>
      </c>
      <c r="F38" s="332" t="s">
        <v>2515</v>
      </c>
      <c r="G38" s="332"/>
      <c r="H38" s="215">
        <v>19</v>
      </c>
      <c r="I38" s="214">
        <v>388</v>
      </c>
      <c r="J38" s="332" t="s">
        <v>2516</v>
      </c>
      <c r="K38" s="332"/>
      <c r="L38" s="215">
        <v>12</v>
      </c>
    </row>
    <row r="39" spans="1:12" ht="13.5" customHeight="1">
      <c r="A39" s="214">
        <v>77</v>
      </c>
      <c r="B39" s="332" t="s">
        <v>2517</v>
      </c>
      <c r="C39" s="332"/>
      <c r="D39" s="215">
        <v>17</v>
      </c>
      <c r="E39" s="214">
        <v>553</v>
      </c>
      <c r="F39" s="332" t="s">
        <v>2518</v>
      </c>
      <c r="G39" s="332"/>
      <c r="H39" s="215">
        <v>2</v>
      </c>
      <c r="I39" s="214">
        <v>570</v>
      </c>
      <c r="J39" s="332" t="s">
        <v>2519</v>
      </c>
      <c r="K39" s="332"/>
      <c r="L39" s="215">
        <v>12</v>
      </c>
    </row>
    <row r="40" spans="1:12" ht="13.5" customHeight="1">
      <c r="A40" s="214">
        <v>35</v>
      </c>
      <c r="B40" s="332" t="s">
        <v>2520</v>
      </c>
      <c r="C40" s="332"/>
      <c r="D40" s="215">
        <v>11</v>
      </c>
      <c r="E40" s="214">
        <v>220</v>
      </c>
      <c r="F40" s="332" t="s">
        <v>2521</v>
      </c>
      <c r="G40" s="332"/>
      <c r="H40" s="215">
        <v>3</v>
      </c>
      <c r="I40" s="214">
        <v>389</v>
      </c>
      <c r="J40" s="332" t="s">
        <v>2522</v>
      </c>
      <c r="K40" s="332"/>
      <c r="L40" s="215">
        <v>17</v>
      </c>
    </row>
    <row r="41" spans="1:12" ht="13.5" customHeight="1">
      <c r="A41" s="214">
        <v>36</v>
      </c>
      <c r="B41" s="332" t="s">
        <v>2523</v>
      </c>
      <c r="C41" s="332"/>
      <c r="D41" s="215">
        <v>5</v>
      </c>
      <c r="E41" s="214">
        <v>221</v>
      </c>
      <c r="F41" s="332" t="s">
        <v>2524</v>
      </c>
      <c r="G41" s="332"/>
      <c r="H41" s="215">
        <v>11</v>
      </c>
      <c r="I41" s="214">
        <v>390</v>
      </c>
      <c r="J41" s="332" t="s">
        <v>2525</v>
      </c>
      <c r="K41" s="332"/>
      <c r="L41" s="215">
        <v>7</v>
      </c>
    </row>
    <row r="42" spans="1:12" ht="13.5" customHeight="1">
      <c r="A42" s="214">
        <v>151</v>
      </c>
      <c r="B42" s="332" t="s">
        <v>2526</v>
      </c>
      <c r="C42" s="332"/>
      <c r="D42" s="215">
        <v>5</v>
      </c>
      <c r="E42" s="214">
        <v>222</v>
      </c>
      <c r="F42" s="332" t="s">
        <v>2527</v>
      </c>
      <c r="G42" s="332"/>
      <c r="H42" s="215">
        <v>18</v>
      </c>
      <c r="I42" s="214">
        <v>391</v>
      </c>
      <c r="J42" s="332" t="s">
        <v>2528</v>
      </c>
      <c r="K42" s="332"/>
      <c r="L42" s="215">
        <v>3</v>
      </c>
    </row>
    <row r="43" spans="1:12" ht="13.5" customHeight="1">
      <c r="A43" s="214">
        <v>37</v>
      </c>
      <c r="B43" s="332" t="s">
        <v>2529</v>
      </c>
      <c r="C43" s="332"/>
      <c r="D43" s="215">
        <v>9</v>
      </c>
      <c r="E43" s="214">
        <v>223</v>
      </c>
      <c r="F43" s="332" t="s">
        <v>2530</v>
      </c>
      <c r="G43" s="332"/>
      <c r="H43" s="215">
        <v>18</v>
      </c>
      <c r="I43" s="214">
        <v>393</v>
      </c>
      <c r="J43" s="332" t="s">
        <v>2531</v>
      </c>
      <c r="K43" s="332"/>
      <c r="L43" s="215">
        <v>8</v>
      </c>
    </row>
    <row r="44" spans="1:12" ht="13.5" customHeight="1">
      <c r="A44" s="214">
        <v>38</v>
      </c>
      <c r="B44" s="332" t="s">
        <v>2532</v>
      </c>
      <c r="C44" s="332"/>
      <c r="D44" s="215">
        <v>8</v>
      </c>
      <c r="E44" s="214">
        <v>225</v>
      </c>
      <c r="F44" s="332" t="s">
        <v>2533</v>
      </c>
      <c r="G44" s="332"/>
      <c r="H44" s="215">
        <v>4</v>
      </c>
      <c r="I44" s="214">
        <v>394</v>
      </c>
      <c r="J44" s="332" t="s">
        <v>2534</v>
      </c>
      <c r="K44" s="332"/>
      <c r="L44" s="215">
        <v>15</v>
      </c>
    </row>
    <row r="45" spans="1:12" ht="13.5" customHeight="1">
      <c r="A45" s="214">
        <v>39</v>
      </c>
      <c r="B45" s="332" t="s">
        <v>2535</v>
      </c>
      <c r="C45" s="332"/>
      <c r="D45" s="215">
        <v>12</v>
      </c>
      <c r="E45" s="214">
        <v>226</v>
      </c>
      <c r="F45" s="332" t="s">
        <v>2536</v>
      </c>
      <c r="G45" s="332"/>
      <c r="H45" s="215">
        <v>19</v>
      </c>
      <c r="I45" s="214">
        <v>395</v>
      </c>
      <c r="J45" s="332" t="s">
        <v>2537</v>
      </c>
      <c r="K45" s="332"/>
      <c r="L45" s="215">
        <v>10</v>
      </c>
    </row>
    <row r="46" spans="1:12" ht="13.5" customHeight="1">
      <c r="A46" s="214">
        <v>40</v>
      </c>
      <c r="B46" s="332" t="s">
        <v>2538</v>
      </c>
      <c r="C46" s="332"/>
      <c r="D46" s="215">
        <v>18</v>
      </c>
      <c r="E46" s="214">
        <v>586</v>
      </c>
      <c r="F46" s="332" t="s">
        <v>2539</v>
      </c>
      <c r="G46" s="332"/>
      <c r="H46" s="215">
        <v>17</v>
      </c>
      <c r="I46" s="214">
        <v>396</v>
      </c>
      <c r="J46" s="332" t="s">
        <v>2540</v>
      </c>
      <c r="K46" s="332"/>
      <c r="L46" s="215">
        <v>12</v>
      </c>
    </row>
    <row r="47" spans="1:12" ht="13.5" customHeight="1">
      <c r="A47" s="214">
        <v>41</v>
      </c>
      <c r="B47" s="332" t="s">
        <v>2541</v>
      </c>
      <c r="C47" s="332"/>
      <c r="D47" s="215">
        <v>2</v>
      </c>
      <c r="E47" s="214">
        <v>227</v>
      </c>
      <c r="F47" s="332" t="s">
        <v>2542</v>
      </c>
      <c r="G47" s="332"/>
      <c r="H47" s="215">
        <v>6</v>
      </c>
      <c r="I47" s="214">
        <v>397</v>
      </c>
      <c r="J47" s="332" t="s">
        <v>2543</v>
      </c>
      <c r="K47" s="332"/>
      <c r="L47" s="215">
        <v>12</v>
      </c>
    </row>
    <row r="48" spans="1:12" ht="13.5" customHeight="1">
      <c r="A48" s="214">
        <v>42</v>
      </c>
      <c r="B48" s="332" t="s">
        <v>2544</v>
      </c>
      <c r="C48" s="332"/>
      <c r="D48" s="215">
        <v>18</v>
      </c>
      <c r="E48" s="214">
        <v>228</v>
      </c>
      <c r="F48" s="332" t="s">
        <v>2545</v>
      </c>
      <c r="G48" s="332"/>
      <c r="H48" s="215">
        <v>3</v>
      </c>
      <c r="I48" s="214">
        <v>399</v>
      </c>
      <c r="J48" s="332" t="s">
        <v>2546</v>
      </c>
      <c r="K48" s="332"/>
      <c r="L48" s="215">
        <v>19</v>
      </c>
    </row>
    <row r="49" spans="1:12" ht="13.5" customHeight="1">
      <c r="A49" s="214">
        <v>567</v>
      </c>
      <c r="B49" s="332" t="s">
        <v>2547</v>
      </c>
      <c r="C49" s="332"/>
      <c r="D49" s="215">
        <v>12</v>
      </c>
      <c r="E49" s="214">
        <v>229</v>
      </c>
      <c r="F49" s="332" t="s">
        <v>2548</v>
      </c>
      <c r="G49" s="332"/>
      <c r="H49" s="215">
        <v>5</v>
      </c>
      <c r="I49" s="214">
        <v>400</v>
      </c>
      <c r="J49" s="332" t="s">
        <v>2549</v>
      </c>
      <c r="K49" s="332"/>
      <c r="L49" s="215">
        <v>4</v>
      </c>
    </row>
    <row r="50" spans="1:12" ht="13.5" customHeight="1">
      <c r="A50" s="214">
        <v>43</v>
      </c>
      <c r="B50" s="332" t="s">
        <v>2550</v>
      </c>
      <c r="C50" s="332"/>
      <c r="D50" s="215">
        <v>18</v>
      </c>
      <c r="E50" s="214">
        <v>230</v>
      </c>
      <c r="F50" s="332" t="s">
        <v>2551</v>
      </c>
      <c r="G50" s="332"/>
      <c r="H50" s="215">
        <v>14</v>
      </c>
      <c r="I50" s="214">
        <v>402</v>
      </c>
      <c r="J50" s="332" t="s">
        <v>2552</v>
      </c>
      <c r="K50" s="332"/>
      <c r="L50" s="215">
        <v>19</v>
      </c>
    </row>
    <row r="51" spans="1:12" ht="13.5" customHeight="1">
      <c r="A51" s="214">
        <v>44</v>
      </c>
      <c r="B51" s="332" t="s">
        <v>2553</v>
      </c>
      <c r="C51" s="332"/>
      <c r="D51" s="215">
        <v>16</v>
      </c>
      <c r="E51" s="214">
        <v>231</v>
      </c>
      <c r="F51" s="332" t="s">
        <v>2554</v>
      </c>
      <c r="G51" s="332"/>
      <c r="H51" s="215">
        <v>11</v>
      </c>
      <c r="I51" s="214">
        <v>405</v>
      </c>
      <c r="J51" s="332" t="s">
        <v>2555</v>
      </c>
      <c r="K51" s="332"/>
      <c r="L51" s="215">
        <v>6</v>
      </c>
    </row>
    <row r="52" spans="1:12" ht="13.5" customHeight="1">
      <c r="A52" s="214">
        <v>46</v>
      </c>
      <c r="B52" s="332" t="s">
        <v>2556</v>
      </c>
      <c r="C52" s="332"/>
      <c r="D52" s="215">
        <v>12</v>
      </c>
      <c r="E52" s="214">
        <v>232</v>
      </c>
      <c r="F52" s="332" t="s">
        <v>2557</v>
      </c>
      <c r="G52" s="332"/>
      <c r="H52" s="215">
        <v>3</v>
      </c>
      <c r="I52" s="214">
        <v>406</v>
      </c>
      <c r="J52" s="332" t="s">
        <v>2558</v>
      </c>
      <c r="K52" s="332"/>
      <c r="L52" s="215">
        <v>17</v>
      </c>
    </row>
    <row r="53" spans="1:12" ht="13.5" customHeight="1">
      <c r="A53" s="214">
        <v>47</v>
      </c>
      <c r="B53" s="332" t="s">
        <v>2559</v>
      </c>
      <c r="C53" s="332"/>
      <c r="D53" s="215">
        <v>18</v>
      </c>
      <c r="E53" s="214">
        <v>234</v>
      </c>
      <c r="F53" s="332" t="s">
        <v>2560</v>
      </c>
      <c r="G53" s="332"/>
      <c r="H53" s="215">
        <v>13</v>
      </c>
      <c r="I53" s="214">
        <v>407</v>
      </c>
      <c r="J53" s="332" t="s">
        <v>2561</v>
      </c>
      <c r="K53" s="332"/>
      <c r="L53" s="215">
        <v>10</v>
      </c>
    </row>
    <row r="54" spans="1:12" ht="13.5" customHeight="1">
      <c r="A54" s="214">
        <v>48</v>
      </c>
      <c r="B54" s="332" t="s">
        <v>2562</v>
      </c>
      <c r="C54" s="332"/>
      <c r="D54" s="215">
        <v>5</v>
      </c>
      <c r="E54" s="214">
        <v>235</v>
      </c>
      <c r="F54" s="332" t="s">
        <v>2563</v>
      </c>
      <c r="G54" s="332"/>
      <c r="H54" s="215">
        <v>18</v>
      </c>
      <c r="I54" s="214">
        <v>409</v>
      </c>
      <c r="J54" s="332" t="s">
        <v>2564</v>
      </c>
      <c r="K54" s="332"/>
      <c r="L54" s="215">
        <v>17</v>
      </c>
    </row>
    <row r="55" spans="1:12" ht="13.5" customHeight="1">
      <c r="A55" s="214">
        <v>49</v>
      </c>
      <c r="B55" s="332" t="s">
        <v>2565</v>
      </c>
      <c r="C55" s="332"/>
      <c r="D55" s="215">
        <v>4</v>
      </c>
      <c r="E55" s="214">
        <v>236</v>
      </c>
      <c r="F55" s="332" t="s">
        <v>2566</v>
      </c>
      <c r="G55" s="332"/>
      <c r="H55" s="215">
        <v>2</v>
      </c>
      <c r="I55" s="214">
        <v>410</v>
      </c>
      <c r="J55" s="332" t="s">
        <v>2567</v>
      </c>
      <c r="K55" s="332"/>
      <c r="L55" s="215">
        <v>5</v>
      </c>
    </row>
    <row r="56" spans="1:12" ht="13.5" customHeight="1">
      <c r="A56" s="214">
        <v>50</v>
      </c>
      <c r="B56" s="332" t="s">
        <v>2568</v>
      </c>
      <c r="C56" s="332"/>
      <c r="D56" s="215">
        <v>17</v>
      </c>
      <c r="E56" s="214">
        <v>237</v>
      </c>
      <c r="F56" s="332" t="s">
        <v>2569</v>
      </c>
      <c r="G56" s="332"/>
      <c r="H56" s="215">
        <v>8</v>
      </c>
      <c r="I56" s="214">
        <v>411</v>
      </c>
      <c r="J56" s="332" t="s">
        <v>2570</v>
      </c>
      <c r="K56" s="332"/>
      <c r="L56" s="215">
        <v>13</v>
      </c>
    </row>
    <row r="57" spans="1:12" ht="13.5" customHeight="1">
      <c r="A57" s="214">
        <v>51</v>
      </c>
      <c r="B57" s="332" t="s">
        <v>2571</v>
      </c>
      <c r="C57" s="332"/>
      <c r="D57" s="215">
        <v>15</v>
      </c>
      <c r="E57" s="214">
        <v>587</v>
      </c>
      <c r="F57" s="332" t="s">
        <v>2572</v>
      </c>
      <c r="G57" s="332"/>
      <c r="H57" s="215">
        <v>17</v>
      </c>
      <c r="I57" s="214">
        <v>412</v>
      </c>
      <c r="J57" s="332" t="s">
        <v>2573</v>
      </c>
      <c r="K57" s="332"/>
      <c r="L57" s="215">
        <v>12</v>
      </c>
    </row>
    <row r="58" spans="1:12" ht="13.5" customHeight="1">
      <c r="A58" s="214">
        <v>52</v>
      </c>
      <c r="B58" s="332" t="s">
        <v>2574</v>
      </c>
      <c r="C58" s="332"/>
      <c r="D58" s="215">
        <v>8</v>
      </c>
      <c r="E58" s="214">
        <v>624</v>
      </c>
      <c r="F58" s="332" t="s">
        <v>2575</v>
      </c>
      <c r="G58" s="332"/>
      <c r="H58" s="215">
        <v>8</v>
      </c>
      <c r="I58" s="214">
        <v>413</v>
      </c>
      <c r="J58" s="332" t="s">
        <v>2576</v>
      </c>
      <c r="K58" s="332"/>
      <c r="L58" s="215">
        <v>17</v>
      </c>
    </row>
    <row r="59" spans="1:12" ht="13.5" customHeight="1">
      <c r="A59" s="214">
        <v>53</v>
      </c>
      <c r="B59" s="332" t="s">
        <v>2577</v>
      </c>
      <c r="C59" s="332"/>
      <c r="D59" s="215">
        <v>8</v>
      </c>
      <c r="E59" s="214">
        <v>239</v>
      </c>
      <c r="F59" s="332" t="s">
        <v>2578</v>
      </c>
      <c r="G59" s="332"/>
      <c r="H59" s="215">
        <v>16</v>
      </c>
      <c r="I59" s="214">
        <v>414</v>
      </c>
      <c r="J59" s="332" t="s">
        <v>2579</v>
      </c>
      <c r="K59" s="332"/>
      <c r="L59" s="215">
        <v>16</v>
      </c>
    </row>
    <row r="60" spans="1:12" ht="13.5" customHeight="1">
      <c r="A60" s="214">
        <v>54</v>
      </c>
      <c r="B60" s="332" t="s">
        <v>2580</v>
      </c>
      <c r="C60" s="332"/>
      <c r="D60" s="215">
        <v>10</v>
      </c>
      <c r="E60" s="214">
        <v>240</v>
      </c>
      <c r="F60" s="332" t="s">
        <v>2581</v>
      </c>
      <c r="G60" s="332"/>
      <c r="H60" s="215">
        <v>9</v>
      </c>
      <c r="I60" s="214">
        <v>415</v>
      </c>
      <c r="J60" s="332" t="s">
        <v>2582</v>
      </c>
      <c r="K60" s="332"/>
      <c r="L60" s="215">
        <v>16</v>
      </c>
    </row>
    <row r="61" spans="1:12" ht="13.5" customHeight="1">
      <c r="A61" s="214">
        <v>55</v>
      </c>
      <c r="B61" s="332" t="s">
        <v>2583</v>
      </c>
      <c r="C61" s="332"/>
      <c r="D61" s="215">
        <v>8</v>
      </c>
      <c r="E61" s="214">
        <v>242</v>
      </c>
      <c r="F61" s="332" t="s">
        <v>2584</v>
      </c>
      <c r="G61" s="332"/>
      <c r="H61" s="215">
        <v>8</v>
      </c>
      <c r="I61" s="214">
        <v>416</v>
      </c>
      <c r="J61" s="332" t="s">
        <v>2585</v>
      </c>
      <c r="K61" s="332"/>
      <c r="L61" s="215">
        <v>13</v>
      </c>
    </row>
    <row r="62" spans="1:12" ht="13.5" customHeight="1">
      <c r="A62" s="214">
        <v>56</v>
      </c>
      <c r="B62" s="332" t="s">
        <v>2586</v>
      </c>
      <c r="C62" s="332"/>
      <c r="D62" s="215">
        <v>10</v>
      </c>
      <c r="E62" s="214">
        <v>243</v>
      </c>
      <c r="F62" s="332" t="s">
        <v>2587</v>
      </c>
      <c r="G62" s="332"/>
      <c r="H62" s="215">
        <v>17</v>
      </c>
      <c r="I62" s="214">
        <v>418</v>
      </c>
      <c r="J62" s="332" t="s">
        <v>2588</v>
      </c>
      <c r="K62" s="332"/>
      <c r="L62" s="215">
        <v>12</v>
      </c>
    </row>
    <row r="63" spans="1:12" ht="13.5" customHeight="1">
      <c r="A63" s="214">
        <v>57</v>
      </c>
      <c r="B63" s="332" t="s">
        <v>2589</v>
      </c>
      <c r="C63" s="332"/>
      <c r="D63" s="215">
        <v>10</v>
      </c>
      <c r="E63" s="214">
        <v>244</v>
      </c>
      <c r="F63" s="332" t="s">
        <v>2590</v>
      </c>
      <c r="G63" s="332"/>
      <c r="H63" s="215">
        <v>5</v>
      </c>
      <c r="I63" s="214">
        <v>419</v>
      </c>
      <c r="J63" s="332" t="s">
        <v>2591</v>
      </c>
      <c r="K63" s="332"/>
      <c r="L63" s="215">
        <v>19</v>
      </c>
    </row>
    <row r="64" spans="1:12" ht="13.5" customHeight="1">
      <c r="A64" s="214">
        <v>58</v>
      </c>
      <c r="B64" s="332" t="s">
        <v>2592</v>
      </c>
      <c r="C64" s="332"/>
      <c r="D64" s="215">
        <v>11</v>
      </c>
      <c r="E64" s="214">
        <v>548</v>
      </c>
      <c r="F64" s="332" t="s">
        <v>2593</v>
      </c>
      <c r="G64" s="332"/>
      <c r="H64" s="215">
        <v>1</v>
      </c>
      <c r="I64" s="214">
        <v>606</v>
      </c>
      <c r="J64" s="332" t="s">
        <v>2594</v>
      </c>
      <c r="K64" s="332"/>
      <c r="L64" s="215">
        <v>20</v>
      </c>
    </row>
    <row r="65" spans="1:12" ht="13.5" customHeight="1">
      <c r="A65" s="214">
        <v>60</v>
      </c>
      <c r="B65" s="332" t="s">
        <v>2595</v>
      </c>
      <c r="C65" s="332"/>
      <c r="D65" s="215">
        <v>20</v>
      </c>
      <c r="E65" s="214">
        <v>245</v>
      </c>
      <c r="F65" s="332" t="s">
        <v>2596</v>
      </c>
      <c r="G65" s="332"/>
      <c r="H65" s="215">
        <v>10</v>
      </c>
      <c r="I65" s="214">
        <v>421</v>
      </c>
      <c r="J65" s="332" t="s">
        <v>2597</v>
      </c>
      <c r="K65" s="332"/>
      <c r="L65" s="215">
        <v>14</v>
      </c>
    </row>
    <row r="66" spans="1:12" ht="13.5" customHeight="1">
      <c r="A66" s="214">
        <v>61</v>
      </c>
      <c r="B66" s="332" t="s">
        <v>2598</v>
      </c>
      <c r="C66" s="332"/>
      <c r="D66" s="215">
        <v>8</v>
      </c>
      <c r="E66" s="214">
        <v>600</v>
      </c>
      <c r="F66" s="332" t="s">
        <v>2599</v>
      </c>
      <c r="G66" s="332"/>
      <c r="H66" s="215">
        <v>19</v>
      </c>
      <c r="I66" s="214">
        <v>422</v>
      </c>
      <c r="J66" s="332" t="s">
        <v>2600</v>
      </c>
      <c r="K66" s="332"/>
      <c r="L66" s="215">
        <v>2</v>
      </c>
    </row>
    <row r="67" spans="1:12" ht="13.5" customHeight="1">
      <c r="A67" s="214">
        <v>63</v>
      </c>
      <c r="B67" s="332" t="s">
        <v>2601</v>
      </c>
      <c r="C67" s="332"/>
      <c r="D67" s="215">
        <v>7</v>
      </c>
      <c r="E67" s="214">
        <v>246</v>
      </c>
      <c r="F67" s="332" t="s">
        <v>2602</v>
      </c>
      <c r="G67" s="332"/>
      <c r="H67" s="215">
        <v>18</v>
      </c>
      <c r="I67" s="214">
        <v>551</v>
      </c>
      <c r="J67" s="332" t="s">
        <v>2603</v>
      </c>
      <c r="K67" s="332"/>
      <c r="L67" s="215">
        <v>1</v>
      </c>
    </row>
    <row r="68" spans="1:12" ht="13.5" customHeight="1">
      <c r="A68" s="214">
        <v>64</v>
      </c>
      <c r="B68" s="332" t="s">
        <v>2604</v>
      </c>
      <c r="C68" s="332"/>
      <c r="D68" s="215">
        <v>14</v>
      </c>
      <c r="E68" s="214">
        <v>247</v>
      </c>
      <c r="F68" s="332" t="s">
        <v>2605</v>
      </c>
      <c r="G68" s="332"/>
      <c r="H68" s="215">
        <v>5</v>
      </c>
      <c r="I68" s="214">
        <v>423</v>
      </c>
      <c r="J68" s="332" t="s">
        <v>2606</v>
      </c>
      <c r="K68" s="332"/>
      <c r="L68" s="215">
        <v>17</v>
      </c>
    </row>
    <row r="69" spans="1:12" ht="13.5" customHeight="1">
      <c r="A69" s="214">
        <v>65</v>
      </c>
      <c r="B69" s="332" t="s">
        <v>2607</v>
      </c>
      <c r="C69" s="332"/>
      <c r="D69" s="215">
        <v>14</v>
      </c>
      <c r="E69" s="214">
        <v>248</v>
      </c>
      <c r="F69" s="332" t="s">
        <v>2608</v>
      </c>
      <c r="G69" s="332"/>
      <c r="H69" s="215">
        <v>2</v>
      </c>
      <c r="I69" s="214">
        <v>424</v>
      </c>
      <c r="J69" s="332" t="s">
        <v>2609</v>
      </c>
      <c r="K69" s="332"/>
      <c r="L69" s="215">
        <v>10</v>
      </c>
    </row>
    <row r="70" spans="1:12" ht="13.5" customHeight="1">
      <c r="A70" s="214">
        <v>66</v>
      </c>
      <c r="B70" s="332" t="s">
        <v>2610</v>
      </c>
      <c r="C70" s="332"/>
      <c r="D70" s="215">
        <v>14</v>
      </c>
      <c r="E70" s="214">
        <v>578</v>
      </c>
      <c r="F70" s="332" t="s">
        <v>2611</v>
      </c>
      <c r="G70" s="332"/>
      <c r="H70" s="215">
        <v>14</v>
      </c>
      <c r="I70" s="214">
        <v>425</v>
      </c>
      <c r="J70" s="332" t="s">
        <v>2612</v>
      </c>
      <c r="K70" s="332"/>
      <c r="L70" s="215">
        <v>13</v>
      </c>
    </row>
    <row r="71" spans="1:12" ht="13.5" customHeight="1">
      <c r="A71" s="214">
        <v>67</v>
      </c>
      <c r="B71" s="332" t="s">
        <v>2613</v>
      </c>
      <c r="C71" s="332"/>
      <c r="D71" s="215">
        <v>7</v>
      </c>
      <c r="E71" s="214">
        <v>555</v>
      </c>
      <c r="F71" s="332" t="s">
        <v>2614</v>
      </c>
      <c r="G71" s="332"/>
      <c r="H71" s="215">
        <v>3</v>
      </c>
      <c r="I71" s="214">
        <v>426</v>
      </c>
      <c r="J71" s="332" t="s">
        <v>2615</v>
      </c>
      <c r="K71" s="332"/>
      <c r="L71" s="215">
        <v>3</v>
      </c>
    </row>
    <row r="72" spans="1:12" ht="13.5" customHeight="1">
      <c r="A72" s="214">
        <v>68</v>
      </c>
      <c r="B72" s="332" t="s">
        <v>2616</v>
      </c>
      <c r="C72" s="332"/>
      <c r="D72" s="215">
        <v>12</v>
      </c>
      <c r="E72" s="214">
        <v>249</v>
      </c>
      <c r="F72" s="332" t="s">
        <v>2617</v>
      </c>
      <c r="G72" s="332"/>
      <c r="H72" s="215">
        <v>17</v>
      </c>
      <c r="I72" s="214">
        <v>427</v>
      </c>
      <c r="J72" s="332" t="s">
        <v>2618</v>
      </c>
      <c r="K72" s="332"/>
      <c r="L72" s="215">
        <v>17</v>
      </c>
    </row>
    <row r="73" spans="1:12" ht="13.5" customHeight="1">
      <c r="A73" s="214">
        <v>603</v>
      </c>
      <c r="B73" s="332" t="s">
        <v>2619</v>
      </c>
      <c r="C73" s="332"/>
      <c r="D73" s="215">
        <v>20</v>
      </c>
      <c r="E73" s="214">
        <v>250</v>
      </c>
      <c r="F73" s="332" t="s">
        <v>2620</v>
      </c>
      <c r="G73" s="332"/>
      <c r="H73" s="215">
        <v>20</v>
      </c>
      <c r="I73" s="214">
        <v>592</v>
      </c>
      <c r="J73" s="332" t="s">
        <v>2621</v>
      </c>
      <c r="K73" s="332"/>
      <c r="L73" s="215">
        <v>17</v>
      </c>
    </row>
    <row r="74" spans="1:12" ht="13.5" customHeight="1">
      <c r="A74" s="214">
        <v>69</v>
      </c>
      <c r="B74" s="332" t="s">
        <v>2622</v>
      </c>
      <c r="C74" s="332"/>
      <c r="D74" s="215">
        <v>8</v>
      </c>
      <c r="E74" s="214">
        <v>251</v>
      </c>
      <c r="F74" s="332" t="s">
        <v>2623</v>
      </c>
      <c r="G74" s="332"/>
      <c r="H74" s="215">
        <v>5</v>
      </c>
      <c r="I74" s="214">
        <v>607</v>
      </c>
      <c r="J74" s="332" t="s">
        <v>2624</v>
      </c>
      <c r="K74" s="332"/>
      <c r="L74" s="215">
        <v>20</v>
      </c>
    </row>
    <row r="75" spans="1:12" ht="13.5" customHeight="1">
      <c r="A75" s="214">
        <v>70</v>
      </c>
      <c r="B75" s="332" t="s">
        <v>2625</v>
      </c>
      <c r="C75" s="332"/>
      <c r="D75" s="215">
        <v>2</v>
      </c>
      <c r="E75" s="214">
        <v>252</v>
      </c>
      <c r="F75" s="332" t="s">
        <v>2626</v>
      </c>
      <c r="G75" s="332"/>
      <c r="H75" s="215">
        <v>8</v>
      </c>
      <c r="I75" s="214">
        <v>432</v>
      </c>
      <c r="J75" s="332" t="s">
        <v>2627</v>
      </c>
      <c r="K75" s="332"/>
      <c r="L75" s="215">
        <v>18</v>
      </c>
    </row>
    <row r="76" spans="1:12" ht="13.5" customHeight="1">
      <c r="A76" s="214">
        <v>71</v>
      </c>
      <c r="B76" s="332" t="s">
        <v>2628</v>
      </c>
      <c r="C76" s="332"/>
      <c r="D76" s="215">
        <v>7</v>
      </c>
      <c r="E76" s="214">
        <v>253</v>
      </c>
      <c r="F76" s="332" t="s">
        <v>2629</v>
      </c>
      <c r="G76" s="332"/>
      <c r="H76" s="215">
        <v>8</v>
      </c>
      <c r="I76" s="214">
        <v>436</v>
      </c>
      <c r="J76" s="332" t="s">
        <v>2627</v>
      </c>
      <c r="K76" s="332"/>
      <c r="L76" s="215">
        <v>1</v>
      </c>
    </row>
    <row r="77" spans="1:12" ht="13.5" customHeight="1">
      <c r="A77" s="214">
        <v>72</v>
      </c>
      <c r="B77" s="332" t="s">
        <v>2630</v>
      </c>
      <c r="C77" s="332"/>
      <c r="D77" s="215">
        <v>17</v>
      </c>
      <c r="E77" s="214">
        <v>254</v>
      </c>
      <c r="F77" s="332" t="s">
        <v>2631</v>
      </c>
      <c r="G77" s="332"/>
      <c r="H77" s="215">
        <v>18</v>
      </c>
      <c r="I77" s="214">
        <v>437</v>
      </c>
      <c r="J77" s="332" t="s">
        <v>2632</v>
      </c>
      <c r="K77" s="332"/>
      <c r="L77" s="215">
        <v>5</v>
      </c>
    </row>
    <row r="78" spans="1:12" ht="13.5" customHeight="1">
      <c r="A78" s="214">
        <v>74</v>
      </c>
      <c r="B78" s="332" t="s">
        <v>2633</v>
      </c>
      <c r="C78" s="332"/>
      <c r="D78" s="215">
        <v>8</v>
      </c>
      <c r="E78" s="214">
        <v>256</v>
      </c>
      <c r="F78" s="332" t="s">
        <v>2634</v>
      </c>
      <c r="G78" s="332"/>
      <c r="H78" s="215">
        <v>2</v>
      </c>
      <c r="I78" s="214">
        <v>428</v>
      </c>
      <c r="J78" s="332" t="s">
        <v>2635</v>
      </c>
      <c r="K78" s="332"/>
      <c r="L78" s="215">
        <v>13</v>
      </c>
    </row>
    <row r="79" spans="1:12" ht="13.5" customHeight="1">
      <c r="A79" s="214">
        <v>75</v>
      </c>
      <c r="B79" s="332" t="s">
        <v>2636</v>
      </c>
      <c r="C79" s="332"/>
      <c r="D79" s="215">
        <v>20</v>
      </c>
      <c r="E79" s="214">
        <v>539</v>
      </c>
      <c r="F79" s="332" t="s">
        <v>2637</v>
      </c>
      <c r="G79" s="332"/>
      <c r="H79" s="215">
        <v>1</v>
      </c>
      <c r="I79" s="214">
        <v>438</v>
      </c>
      <c r="J79" s="332" t="s">
        <v>2638</v>
      </c>
      <c r="K79" s="332"/>
      <c r="L79" s="215">
        <v>5</v>
      </c>
    </row>
    <row r="80" spans="1:12" ht="13.5" customHeight="1">
      <c r="A80" s="214">
        <v>78</v>
      </c>
      <c r="B80" s="332" t="s">
        <v>2639</v>
      </c>
      <c r="C80" s="332"/>
      <c r="D80" s="215">
        <v>20</v>
      </c>
      <c r="E80" s="214">
        <v>257</v>
      </c>
      <c r="F80" s="332" t="s">
        <v>2640</v>
      </c>
      <c r="G80" s="332"/>
      <c r="H80" s="215">
        <v>14</v>
      </c>
      <c r="I80" s="214">
        <v>429</v>
      </c>
      <c r="J80" s="332" t="s">
        <v>2641</v>
      </c>
      <c r="K80" s="332"/>
      <c r="L80" s="215">
        <v>1</v>
      </c>
    </row>
    <row r="81" spans="1:12" ht="13.5" customHeight="1">
      <c r="A81" s="214">
        <v>576</v>
      </c>
      <c r="B81" s="332" t="s">
        <v>2642</v>
      </c>
      <c r="C81" s="332"/>
      <c r="D81" s="215">
        <v>14</v>
      </c>
      <c r="E81" s="214">
        <v>258</v>
      </c>
      <c r="F81" s="332" t="s">
        <v>2643</v>
      </c>
      <c r="G81" s="332"/>
      <c r="H81" s="215">
        <v>17</v>
      </c>
      <c r="I81" s="214">
        <v>439</v>
      </c>
      <c r="J81" s="332" t="s">
        <v>2644</v>
      </c>
      <c r="K81" s="332"/>
      <c r="L81" s="215">
        <v>6</v>
      </c>
    </row>
    <row r="82" spans="1:12" ht="13.5" customHeight="1">
      <c r="A82" s="214">
        <v>79</v>
      </c>
      <c r="B82" s="332" t="s">
        <v>2645</v>
      </c>
      <c r="C82" s="332"/>
      <c r="D82" s="215">
        <v>2</v>
      </c>
      <c r="E82" s="214">
        <v>610</v>
      </c>
      <c r="F82" s="332" t="s">
        <v>2646</v>
      </c>
      <c r="G82" s="332"/>
      <c r="H82" s="215">
        <v>16</v>
      </c>
      <c r="I82" s="214">
        <v>440</v>
      </c>
      <c r="J82" s="332" t="s">
        <v>2647</v>
      </c>
      <c r="K82" s="332"/>
      <c r="L82" s="215">
        <v>20</v>
      </c>
    </row>
    <row r="83" spans="1:12" ht="13.5" customHeight="1">
      <c r="A83" s="214">
        <v>80</v>
      </c>
      <c r="B83" s="332" t="s">
        <v>2648</v>
      </c>
      <c r="C83" s="332"/>
      <c r="D83" s="215">
        <v>5</v>
      </c>
      <c r="E83" s="214">
        <v>259</v>
      </c>
      <c r="F83" s="332" t="s">
        <v>2649</v>
      </c>
      <c r="G83" s="332"/>
      <c r="H83" s="215">
        <v>3</v>
      </c>
      <c r="I83" s="214">
        <v>430</v>
      </c>
      <c r="J83" s="332" t="s">
        <v>2650</v>
      </c>
      <c r="K83" s="332"/>
      <c r="L83" s="215">
        <v>2</v>
      </c>
    </row>
    <row r="84" spans="1:12" ht="13.5" customHeight="1">
      <c r="A84" s="214">
        <v>81</v>
      </c>
      <c r="B84" s="332" t="s">
        <v>2651</v>
      </c>
      <c r="C84" s="332"/>
      <c r="D84" s="215">
        <v>12</v>
      </c>
      <c r="E84" s="214">
        <v>260</v>
      </c>
      <c r="F84" s="332" t="s">
        <v>2652</v>
      </c>
      <c r="G84" s="332"/>
      <c r="H84" s="215">
        <v>5</v>
      </c>
      <c r="I84" s="214">
        <v>431</v>
      </c>
      <c r="J84" s="332" t="s">
        <v>2653</v>
      </c>
      <c r="K84" s="332"/>
      <c r="L84" s="215">
        <v>18</v>
      </c>
    </row>
    <row r="85" spans="1:12" ht="13.5" customHeight="1">
      <c r="A85" s="214">
        <v>82</v>
      </c>
      <c r="B85" s="332" t="s">
        <v>2654</v>
      </c>
      <c r="C85" s="332"/>
      <c r="D85" s="215">
        <v>20</v>
      </c>
      <c r="E85" s="214">
        <v>261</v>
      </c>
      <c r="F85" s="332" t="s">
        <v>2655</v>
      </c>
      <c r="G85" s="332"/>
      <c r="H85" s="215">
        <v>8</v>
      </c>
      <c r="I85" s="214">
        <v>441</v>
      </c>
      <c r="J85" s="332" t="s">
        <v>2656</v>
      </c>
      <c r="K85" s="332"/>
      <c r="L85" s="215">
        <v>20</v>
      </c>
    </row>
    <row r="86" spans="1:12" ht="13.5" customHeight="1">
      <c r="A86" s="214">
        <v>83</v>
      </c>
      <c r="B86" s="332" t="s">
        <v>2657</v>
      </c>
      <c r="C86" s="332"/>
      <c r="D86" s="215">
        <v>3</v>
      </c>
      <c r="E86" s="214">
        <v>263</v>
      </c>
      <c r="F86" s="332" t="s">
        <v>2658</v>
      </c>
      <c r="G86" s="332"/>
      <c r="H86" s="215">
        <v>18</v>
      </c>
      <c r="I86" s="214">
        <v>442</v>
      </c>
      <c r="J86" s="332" t="s">
        <v>2659</v>
      </c>
      <c r="K86" s="332"/>
      <c r="L86" s="215">
        <v>6</v>
      </c>
    </row>
    <row r="87" spans="1:12" ht="13.5" customHeight="1">
      <c r="A87" s="214">
        <v>84</v>
      </c>
      <c r="B87" s="332" t="s">
        <v>2660</v>
      </c>
      <c r="C87" s="332"/>
      <c r="D87" s="215">
        <v>9</v>
      </c>
      <c r="E87" s="214">
        <v>264</v>
      </c>
      <c r="F87" s="332" t="s">
        <v>2661</v>
      </c>
      <c r="G87" s="332"/>
      <c r="H87" s="215">
        <v>19</v>
      </c>
      <c r="I87" s="214">
        <v>433</v>
      </c>
      <c r="J87" s="332" t="s">
        <v>2662</v>
      </c>
      <c r="K87" s="332"/>
      <c r="L87" s="215">
        <v>18</v>
      </c>
    </row>
    <row r="88" spans="1:12" ht="13.5" customHeight="1">
      <c r="A88" s="214">
        <v>85</v>
      </c>
      <c r="B88" s="332" t="s">
        <v>2663</v>
      </c>
      <c r="C88" s="332"/>
      <c r="D88" s="215">
        <v>5</v>
      </c>
      <c r="E88" s="214">
        <v>265</v>
      </c>
      <c r="F88" s="332" t="s">
        <v>2664</v>
      </c>
      <c r="G88" s="332"/>
      <c r="H88" s="215">
        <v>2</v>
      </c>
      <c r="I88" s="214">
        <v>435</v>
      </c>
      <c r="J88" s="332" t="s">
        <v>2665</v>
      </c>
      <c r="K88" s="332"/>
      <c r="L88" s="215">
        <v>18</v>
      </c>
    </row>
    <row r="89" spans="1:12" ht="13.5" customHeight="1">
      <c r="A89" s="214">
        <v>86</v>
      </c>
      <c r="B89" s="332" t="s">
        <v>2666</v>
      </c>
      <c r="C89" s="332"/>
      <c r="D89" s="215">
        <v>14</v>
      </c>
      <c r="E89" s="214">
        <v>266</v>
      </c>
      <c r="F89" s="332" t="s">
        <v>2667</v>
      </c>
      <c r="G89" s="332"/>
      <c r="H89" s="215">
        <v>10</v>
      </c>
      <c r="I89" s="214">
        <v>564</v>
      </c>
      <c r="J89" s="332" t="s">
        <v>2668</v>
      </c>
      <c r="K89" s="332"/>
      <c r="L89" s="215">
        <v>7</v>
      </c>
    </row>
    <row r="90" spans="1:12" ht="13.5" customHeight="1">
      <c r="A90" s="214">
        <v>89</v>
      </c>
      <c r="B90" s="332" t="s">
        <v>2669</v>
      </c>
      <c r="C90" s="332"/>
      <c r="D90" s="215">
        <v>20</v>
      </c>
      <c r="E90" s="214">
        <v>267</v>
      </c>
      <c r="F90" s="332" t="s">
        <v>2670</v>
      </c>
      <c r="G90" s="332"/>
      <c r="H90" s="215">
        <v>17</v>
      </c>
      <c r="I90" s="214">
        <v>608</v>
      </c>
      <c r="J90" s="332" t="s">
        <v>2671</v>
      </c>
      <c r="K90" s="332"/>
      <c r="L90" s="215">
        <v>20</v>
      </c>
    </row>
    <row r="91" spans="1:12" ht="13.5" customHeight="1">
      <c r="A91" s="214">
        <v>568</v>
      </c>
      <c r="B91" s="332" t="s">
        <v>2672</v>
      </c>
      <c r="C91" s="332"/>
      <c r="D91" s="215">
        <v>12</v>
      </c>
      <c r="E91" s="214">
        <v>268</v>
      </c>
      <c r="F91" s="332" t="s">
        <v>2673</v>
      </c>
      <c r="G91" s="332"/>
      <c r="H91" s="215">
        <v>19</v>
      </c>
      <c r="I91" s="214">
        <v>443</v>
      </c>
      <c r="J91" s="332" t="s">
        <v>2674</v>
      </c>
      <c r="K91" s="332"/>
      <c r="L91" s="215">
        <v>17</v>
      </c>
    </row>
    <row r="92" spans="1:12" ht="13.5" customHeight="1">
      <c r="A92" s="214">
        <v>90</v>
      </c>
      <c r="B92" s="332" t="s">
        <v>2675</v>
      </c>
      <c r="C92" s="332"/>
      <c r="D92" s="215">
        <v>4</v>
      </c>
      <c r="E92" s="214">
        <v>270</v>
      </c>
      <c r="F92" s="332" t="s">
        <v>2676</v>
      </c>
      <c r="G92" s="332"/>
      <c r="H92" s="215">
        <v>6</v>
      </c>
      <c r="I92" s="214">
        <v>444</v>
      </c>
      <c r="J92" s="332" t="s">
        <v>2677</v>
      </c>
      <c r="K92" s="332"/>
      <c r="L92" s="215">
        <v>15</v>
      </c>
    </row>
    <row r="93" spans="1:12" ht="13.5" customHeight="1">
      <c r="A93" s="214">
        <v>91</v>
      </c>
      <c r="B93" s="332" t="s">
        <v>2678</v>
      </c>
      <c r="C93" s="332"/>
      <c r="D93" s="215">
        <v>14</v>
      </c>
      <c r="E93" s="214">
        <v>273</v>
      </c>
      <c r="F93" s="332" t="s">
        <v>2679</v>
      </c>
      <c r="G93" s="332"/>
      <c r="H93" s="215">
        <v>8</v>
      </c>
      <c r="I93" s="214">
        <v>445</v>
      </c>
      <c r="J93" s="332" t="s">
        <v>2680</v>
      </c>
      <c r="K93" s="332"/>
      <c r="L93" s="215">
        <v>13</v>
      </c>
    </row>
    <row r="94" spans="1:12" ht="13.5" customHeight="1">
      <c r="A94" s="214">
        <v>92</v>
      </c>
      <c r="B94" s="332" t="s">
        <v>2681</v>
      </c>
      <c r="C94" s="332"/>
      <c r="D94" s="215">
        <v>16</v>
      </c>
      <c r="E94" s="214">
        <v>274</v>
      </c>
      <c r="F94" s="332" t="s">
        <v>2682</v>
      </c>
      <c r="G94" s="332"/>
      <c r="H94" s="215">
        <v>18</v>
      </c>
      <c r="I94" s="214">
        <v>614</v>
      </c>
      <c r="J94" s="332" t="s">
        <v>2683</v>
      </c>
      <c r="K94" s="332"/>
      <c r="L94" s="215">
        <v>14</v>
      </c>
    </row>
    <row r="95" spans="1:12" ht="13.5" customHeight="1">
      <c r="A95" s="214">
        <v>94</v>
      </c>
      <c r="B95" s="332" t="s">
        <v>2684</v>
      </c>
      <c r="C95" s="332"/>
      <c r="D95" s="215">
        <v>14</v>
      </c>
      <c r="E95" s="214">
        <v>275</v>
      </c>
      <c r="F95" s="332" t="s">
        <v>2685</v>
      </c>
      <c r="G95" s="332"/>
      <c r="H95" s="215">
        <v>8</v>
      </c>
      <c r="I95" s="214">
        <v>447</v>
      </c>
      <c r="J95" s="332" t="s">
        <v>2686</v>
      </c>
      <c r="K95" s="332"/>
      <c r="L95" s="215">
        <v>17</v>
      </c>
    </row>
    <row r="96" spans="1:12" ht="13.5" customHeight="1">
      <c r="A96" s="214">
        <v>95</v>
      </c>
      <c r="B96" s="332" t="s">
        <v>2687</v>
      </c>
      <c r="C96" s="332"/>
      <c r="D96" s="215">
        <v>15</v>
      </c>
      <c r="E96" s="214">
        <v>87</v>
      </c>
      <c r="F96" s="332" t="s">
        <v>2688</v>
      </c>
      <c r="G96" s="332"/>
      <c r="H96" s="215">
        <v>17</v>
      </c>
      <c r="I96" s="214">
        <v>449</v>
      </c>
      <c r="J96" s="332" t="s">
        <v>2689</v>
      </c>
      <c r="K96" s="332"/>
      <c r="L96" s="215">
        <v>10</v>
      </c>
    </row>
    <row r="97" spans="1:12" ht="13.5" customHeight="1">
      <c r="A97" s="214">
        <v>96</v>
      </c>
      <c r="B97" s="332" t="s">
        <v>2690</v>
      </c>
      <c r="C97" s="332"/>
      <c r="D97" s="215">
        <v>6</v>
      </c>
      <c r="E97" s="214">
        <v>276</v>
      </c>
      <c r="F97" s="332" t="s">
        <v>2691</v>
      </c>
      <c r="G97" s="332"/>
      <c r="H97" s="215">
        <v>20</v>
      </c>
      <c r="I97" s="214">
        <v>450</v>
      </c>
      <c r="J97" s="332" t="s">
        <v>2692</v>
      </c>
      <c r="K97" s="332"/>
      <c r="L97" s="215">
        <v>7</v>
      </c>
    </row>
    <row r="98" spans="1:12" ht="13.5" customHeight="1">
      <c r="A98" s="214">
        <v>97</v>
      </c>
      <c r="B98" s="332" t="s">
        <v>2693</v>
      </c>
      <c r="C98" s="332"/>
      <c r="D98" s="215">
        <v>1</v>
      </c>
      <c r="E98" s="214">
        <v>617</v>
      </c>
      <c r="F98" s="332" t="s">
        <v>2694</v>
      </c>
      <c r="G98" s="332"/>
      <c r="H98" s="215">
        <v>15</v>
      </c>
      <c r="I98" s="214">
        <v>628</v>
      </c>
      <c r="J98" s="332" t="s">
        <v>2695</v>
      </c>
      <c r="K98" s="332"/>
      <c r="L98" s="215">
        <v>16</v>
      </c>
    </row>
    <row r="99" spans="1:12" ht="13.5" customHeight="1">
      <c r="A99" s="214">
        <v>549</v>
      </c>
      <c r="B99" s="332" t="s">
        <v>2696</v>
      </c>
      <c r="C99" s="332"/>
      <c r="D99" s="215">
        <v>1</v>
      </c>
      <c r="E99" s="214">
        <v>278</v>
      </c>
      <c r="F99" s="332" t="s">
        <v>2697</v>
      </c>
      <c r="G99" s="332"/>
      <c r="H99" s="215">
        <v>14</v>
      </c>
      <c r="I99" s="214">
        <v>452</v>
      </c>
      <c r="J99" s="332" t="s">
        <v>2698</v>
      </c>
      <c r="K99" s="332"/>
      <c r="L99" s="215">
        <v>20</v>
      </c>
    </row>
    <row r="100" spans="1:12" ht="13.5" customHeight="1">
      <c r="A100" s="214">
        <v>598</v>
      </c>
      <c r="B100" s="332" t="s">
        <v>2699</v>
      </c>
      <c r="C100" s="332"/>
      <c r="D100" s="215">
        <v>19</v>
      </c>
      <c r="E100" s="214">
        <v>279</v>
      </c>
      <c r="F100" s="332" t="s">
        <v>2700</v>
      </c>
      <c r="G100" s="332"/>
      <c r="H100" s="215">
        <v>20</v>
      </c>
      <c r="I100" s="214">
        <v>631</v>
      </c>
      <c r="J100" s="332" t="s">
        <v>2701</v>
      </c>
      <c r="K100" s="332"/>
      <c r="L100" s="215">
        <v>18</v>
      </c>
    </row>
    <row r="101" spans="1:12" ht="13.5" customHeight="1">
      <c r="A101" s="214">
        <v>98</v>
      </c>
      <c r="B101" s="332" t="s">
        <v>2702</v>
      </c>
      <c r="C101" s="332"/>
      <c r="D101" s="215">
        <v>19</v>
      </c>
      <c r="E101" s="214">
        <v>612</v>
      </c>
      <c r="F101" s="332" t="s">
        <v>2703</v>
      </c>
      <c r="G101" s="332"/>
      <c r="H101" s="215">
        <v>16</v>
      </c>
      <c r="I101" s="214">
        <v>453</v>
      </c>
      <c r="J101" s="332" t="s">
        <v>2704</v>
      </c>
      <c r="K101" s="332"/>
      <c r="L101" s="215">
        <v>18</v>
      </c>
    </row>
    <row r="102" spans="1:12" ht="13.5" customHeight="1">
      <c r="A102" s="214">
        <v>99</v>
      </c>
      <c r="B102" s="332" t="s">
        <v>2705</v>
      </c>
      <c r="C102" s="332"/>
      <c r="D102" s="215">
        <v>4</v>
      </c>
      <c r="E102" s="214">
        <v>280</v>
      </c>
      <c r="F102" s="332" t="s">
        <v>2706</v>
      </c>
      <c r="G102" s="332"/>
      <c r="H102" s="215">
        <v>17</v>
      </c>
      <c r="I102" s="214">
        <v>454</v>
      </c>
      <c r="J102" s="332" t="s">
        <v>2707</v>
      </c>
      <c r="K102" s="332"/>
      <c r="L102" s="215">
        <v>15</v>
      </c>
    </row>
    <row r="103" spans="1:12" ht="13.5" customHeight="1">
      <c r="A103" s="214">
        <v>100</v>
      </c>
      <c r="B103" s="332" t="s">
        <v>2708</v>
      </c>
      <c r="C103" s="332"/>
      <c r="D103" s="215">
        <v>17</v>
      </c>
      <c r="E103" s="214">
        <v>281</v>
      </c>
      <c r="F103" s="332" t="s">
        <v>2709</v>
      </c>
      <c r="G103" s="332"/>
      <c r="H103" s="215">
        <v>4</v>
      </c>
      <c r="I103" s="214">
        <v>575</v>
      </c>
      <c r="J103" s="332" t="s">
        <v>2710</v>
      </c>
      <c r="K103" s="332"/>
      <c r="L103" s="215">
        <v>13</v>
      </c>
    </row>
    <row r="104" spans="1:12" ht="13.5" customHeight="1">
      <c r="A104" s="214">
        <v>101</v>
      </c>
      <c r="B104" s="332" t="s">
        <v>2711</v>
      </c>
      <c r="C104" s="332"/>
      <c r="D104" s="215">
        <v>1</v>
      </c>
      <c r="E104" s="214">
        <v>295</v>
      </c>
      <c r="F104" s="332" t="s">
        <v>2712</v>
      </c>
      <c r="G104" s="332"/>
      <c r="H104" s="215">
        <v>16</v>
      </c>
      <c r="I104" s="214">
        <v>456</v>
      </c>
      <c r="J104" s="332" t="s">
        <v>2713</v>
      </c>
      <c r="K104" s="332"/>
      <c r="L104" s="215">
        <v>16</v>
      </c>
    </row>
    <row r="105" spans="1:12" ht="13.5" customHeight="1">
      <c r="A105" s="214">
        <v>585</v>
      </c>
      <c r="B105" s="332" t="s">
        <v>2714</v>
      </c>
      <c r="C105" s="332"/>
      <c r="D105" s="215">
        <v>17</v>
      </c>
      <c r="E105" s="214">
        <v>282</v>
      </c>
      <c r="F105" s="332" t="s">
        <v>2715</v>
      </c>
      <c r="G105" s="332"/>
      <c r="H105" s="215">
        <v>13</v>
      </c>
      <c r="I105" s="214">
        <v>457</v>
      </c>
      <c r="J105" s="332" t="s">
        <v>2716</v>
      </c>
      <c r="K105" s="332"/>
      <c r="L105" s="215">
        <v>3</v>
      </c>
    </row>
    <row r="106" spans="1:12" ht="13.5" customHeight="1">
      <c r="A106" s="214">
        <v>102</v>
      </c>
      <c r="B106" s="332" t="s">
        <v>2717</v>
      </c>
      <c r="C106" s="332"/>
      <c r="D106" s="215">
        <v>3</v>
      </c>
      <c r="E106" s="214">
        <v>283</v>
      </c>
      <c r="F106" s="332" t="s">
        <v>2718</v>
      </c>
      <c r="G106" s="332"/>
      <c r="H106" s="215">
        <v>10</v>
      </c>
      <c r="I106" s="214">
        <v>458</v>
      </c>
      <c r="J106" s="332" t="s">
        <v>2719</v>
      </c>
      <c r="K106" s="332"/>
      <c r="L106" s="215">
        <v>16</v>
      </c>
    </row>
    <row r="107" spans="1:12" ht="13.5" customHeight="1">
      <c r="A107" s="214">
        <v>103</v>
      </c>
      <c r="B107" s="332" t="s">
        <v>2720</v>
      </c>
      <c r="C107" s="332"/>
      <c r="D107" s="215">
        <v>14</v>
      </c>
      <c r="E107" s="214">
        <v>284</v>
      </c>
      <c r="F107" s="332" t="s">
        <v>2721</v>
      </c>
      <c r="G107" s="332"/>
      <c r="H107" s="215">
        <v>12</v>
      </c>
      <c r="I107" s="214">
        <v>557</v>
      </c>
      <c r="J107" s="332" t="s">
        <v>2722</v>
      </c>
      <c r="K107" s="332"/>
      <c r="L107" s="215">
        <v>4</v>
      </c>
    </row>
    <row r="108" spans="1:12" ht="13.5" customHeight="1">
      <c r="A108" s="214">
        <v>104</v>
      </c>
      <c r="B108" s="332" t="s">
        <v>2723</v>
      </c>
      <c r="C108" s="332"/>
      <c r="D108" s="215">
        <v>6</v>
      </c>
      <c r="E108" s="214">
        <v>285</v>
      </c>
      <c r="F108" s="332" t="s">
        <v>2724</v>
      </c>
      <c r="G108" s="332"/>
      <c r="H108" s="215">
        <v>12</v>
      </c>
      <c r="I108" s="214">
        <v>459</v>
      </c>
      <c r="J108" s="332" t="s">
        <v>2725</v>
      </c>
      <c r="K108" s="332"/>
      <c r="L108" s="215">
        <v>16</v>
      </c>
    </row>
    <row r="109" spans="1:12" ht="13.5" customHeight="1">
      <c r="A109" s="214">
        <v>105</v>
      </c>
      <c r="B109" s="332" t="s">
        <v>2726</v>
      </c>
      <c r="C109" s="332"/>
      <c r="D109" s="215">
        <v>7</v>
      </c>
      <c r="E109" s="214">
        <v>287</v>
      </c>
      <c r="F109" s="332" t="s">
        <v>2727</v>
      </c>
      <c r="G109" s="332"/>
      <c r="H109" s="215">
        <v>7</v>
      </c>
      <c r="I109" s="214">
        <v>626</v>
      </c>
      <c r="J109" s="332" t="s">
        <v>2728</v>
      </c>
      <c r="K109" s="332"/>
      <c r="L109" s="215">
        <v>15</v>
      </c>
    </row>
    <row r="110" spans="1:12" ht="13.5" customHeight="1">
      <c r="A110" s="214">
        <v>106</v>
      </c>
      <c r="B110" s="332" t="s">
        <v>2729</v>
      </c>
      <c r="C110" s="332"/>
      <c r="D110" s="215">
        <v>14</v>
      </c>
      <c r="E110" s="214">
        <v>288</v>
      </c>
      <c r="F110" s="332" t="s">
        <v>2730</v>
      </c>
      <c r="G110" s="332"/>
      <c r="H110" s="215">
        <v>9</v>
      </c>
      <c r="I110" s="214">
        <v>460</v>
      </c>
      <c r="J110" s="332" t="s">
        <v>2731</v>
      </c>
      <c r="K110" s="332"/>
      <c r="L110" s="215">
        <v>17</v>
      </c>
    </row>
    <row r="111" spans="1:12" ht="13.5" customHeight="1">
      <c r="A111" s="214">
        <v>107</v>
      </c>
      <c r="B111" s="332" t="s">
        <v>2732</v>
      </c>
      <c r="C111" s="332"/>
      <c r="D111" s="215">
        <v>6</v>
      </c>
      <c r="E111" s="214">
        <v>554</v>
      </c>
      <c r="F111" s="332" t="s">
        <v>2733</v>
      </c>
      <c r="G111" s="332"/>
      <c r="H111" s="215">
        <v>2</v>
      </c>
      <c r="I111" s="214">
        <v>461</v>
      </c>
      <c r="J111" s="332" t="s">
        <v>2734</v>
      </c>
      <c r="K111" s="332"/>
      <c r="L111" s="215">
        <v>14</v>
      </c>
    </row>
    <row r="112" spans="1:12" ht="13.5" customHeight="1">
      <c r="A112" s="214">
        <v>108</v>
      </c>
      <c r="B112" s="332" t="s">
        <v>2735</v>
      </c>
      <c r="C112" s="332"/>
      <c r="D112" s="215">
        <v>2</v>
      </c>
      <c r="E112" s="214">
        <v>289</v>
      </c>
      <c r="F112" s="332" t="s">
        <v>2736</v>
      </c>
      <c r="G112" s="332"/>
      <c r="H112" s="215">
        <v>5</v>
      </c>
      <c r="I112" s="214">
        <v>462</v>
      </c>
      <c r="J112" s="332" t="s">
        <v>2737</v>
      </c>
      <c r="K112" s="332"/>
      <c r="L112" s="215">
        <v>5</v>
      </c>
    </row>
    <row r="113" spans="1:12" ht="13.5" customHeight="1">
      <c r="A113" s="214">
        <v>110</v>
      </c>
      <c r="B113" s="332" t="s">
        <v>2738</v>
      </c>
      <c r="C113" s="332"/>
      <c r="D113" s="215">
        <v>14</v>
      </c>
      <c r="E113" s="214">
        <v>290</v>
      </c>
      <c r="F113" s="332" t="s">
        <v>2739</v>
      </c>
      <c r="G113" s="332"/>
      <c r="H113" s="215">
        <v>8</v>
      </c>
      <c r="I113" s="214">
        <v>463</v>
      </c>
      <c r="J113" s="332" t="s">
        <v>2740</v>
      </c>
      <c r="K113" s="332"/>
      <c r="L113" s="215">
        <v>17</v>
      </c>
    </row>
    <row r="114" spans="1:12" ht="13.5" customHeight="1">
      <c r="A114" s="214">
        <v>111</v>
      </c>
      <c r="B114" s="332" t="s">
        <v>2741</v>
      </c>
      <c r="C114" s="332"/>
      <c r="D114" s="215">
        <v>14</v>
      </c>
      <c r="E114" s="214">
        <v>537</v>
      </c>
      <c r="F114" s="332" t="s">
        <v>2742</v>
      </c>
      <c r="G114" s="332"/>
      <c r="H114" s="215">
        <v>13</v>
      </c>
      <c r="I114" s="214">
        <v>601</v>
      </c>
      <c r="J114" s="332" t="s">
        <v>2743</v>
      </c>
      <c r="K114" s="332"/>
      <c r="L114" s="215">
        <v>19</v>
      </c>
    </row>
    <row r="115" spans="1:12" ht="13.5" customHeight="1">
      <c r="A115" s="214">
        <v>113</v>
      </c>
      <c r="B115" s="332" t="s">
        <v>2744</v>
      </c>
      <c r="C115" s="332"/>
      <c r="D115" s="215">
        <v>15</v>
      </c>
      <c r="E115" s="214">
        <v>291</v>
      </c>
      <c r="F115" s="332" t="s">
        <v>2742</v>
      </c>
      <c r="G115" s="332"/>
      <c r="H115" s="215">
        <v>18</v>
      </c>
      <c r="I115" s="214">
        <v>464</v>
      </c>
      <c r="J115" s="332" t="s">
        <v>2745</v>
      </c>
      <c r="K115" s="332"/>
      <c r="L115" s="215">
        <v>16</v>
      </c>
    </row>
    <row r="116" spans="1:12" ht="13.5" customHeight="1">
      <c r="A116" s="214">
        <v>114</v>
      </c>
      <c r="B116" s="332" t="s">
        <v>2746</v>
      </c>
      <c r="C116" s="332"/>
      <c r="D116" s="215">
        <v>1</v>
      </c>
      <c r="E116" s="214">
        <v>292</v>
      </c>
      <c r="F116" s="332" t="s">
        <v>2747</v>
      </c>
      <c r="G116" s="332"/>
      <c r="H116" s="215">
        <v>6</v>
      </c>
      <c r="I116" s="214">
        <v>593</v>
      </c>
      <c r="J116" s="332" t="s">
        <v>2748</v>
      </c>
      <c r="K116" s="332"/>
      <c r="L116" s="215">
        <v>17</v>
      </c>
    </row>
    <row r="117" spans="1:12" ht="13.5" customHeight="1">
      <c r="A117" s="214">
        <v>619</v>
      </c>
      <c r="B117" s="332" t="s">
        <v>2749</v>
      </c>
      <c r="C117" s="332"/>
      <c r="D117" s="215">
        <v>18</v>
      </c>
      <c r="E117" s="214">
        <v>561</v>
      </c>
      <c r="F117" s="332" t="s">
        <v>2750</v>
      </c>
      <c r="G117" s="332"/>
      <c r="H117" s="215">
        <v>6</v>
      </c>
      <c r="I117" s="214">
        <v>466</v>
      </c>
      <c r="J117" s="332" t="s">
        <v>2751</v>
      </c>
      <c r="K117" s="332"/>
      <c r="L117" s="215">
        <v>2</v>
      </c>
    </row>
    <row r="118" spans="1:12" ht="13.5" customHeight="1">
      <c r="A118" s="214">
        <v>115</v>
      </c>
      <c r="B118" s="332" t="s">
        <v>2752</v>
      </c>
      <c r="C118" s="332"/>
      <c r="D118" s="215">
        <v>6</v>
      </c>
      <c r="E118" s="214">
        <v>293</v>
      </c>
      <c r="F118" s="332" t="s">
        <v>2753</v>
      </c>
      <c r="G118" s="332"/>
      <c r="H118" s="215">
        <v>3</v>
      </c>
      <c r="I118" s="214">
        <v>467</v>
      </c>
      <c r="J118" s="332" t="s">
        <v>2754</v>
      </c>
      <c r="K118" s="332"/>
      <c r="L118" s="215">
        <v>9</v>
      </c>
    </row>
    <row r="119" spans="1:12" ht="13.5" customHeight="1">
      <c r="A119" s="214">
        <v>116</v>
      </c>
      <c r="B119" s="332" t="s">
        <v>2755</v>
      </c>
      <c r="C119" s="332"/>
      <c r="D119" s="215">
        <v>14</v>
      </c>
      <c r="E119" s="214">
        <v>294</v>
      </c>
      <c r="F119" s="332" t="s">
        <v>2756</v>
      </c>
      <c r="G119" s="332"/>
      <c r="H119" s="215">
        <v>16</v>
      </c>
      <c r="I119" s="214">
        <v>468</v>
      </c>
      <c r="J119" s="332" t="s">
        <v>2757</v>
      </c>
      <c r="K119" s="332"/>
      <c r="L119" s="215">
        <v>18</v>
      </c>
    </row>
    <row r="120" spans="1:12" ht="13.5" customHeight="1">
      <c r="A120" s="214">
        <v>629</v>
      </c>
      <c r="B120" s="332" t="s">
        <v>2758</v>
      </c>
      <c r="C120" s="332"/>
      <c r="D120" s="215">
        <v>18</v>
      </c>
      <c r="E120" s="214">
        <v>296</v>
      </c>
      <c r="F120" s="332" t="s">
        <v>2759</v>
      </c>
      <c r="G120" s="332"/>
      <c r="H120" s="215">
        <v>13</v>
      </c>
      <c r="I120" s="214">
        <v>469</v>
      </c>
      <c r="J120" s="332" t="s">
        <v>2760</v>
      </c>
      <c r="K120" s="332"/>
      <c r="L120" s="215">
        <v>15</v>
      </c>
    </row>
    <row r="121" spans="1:12" ht="13.5" customHeight="1">
      <c r="A121" s="214">
        <v>117</v>
      </c>
      <c r="B121" s="332" t="s">
        <v>2761</v>
      </c>
      <c r="C121" s="332"/>
      <c r="D121" s="215">
        <v>8</v>
      </c>
      <c r="E121" s="214">
        <v>297</v>
      </c>
      <c r="F121" s="332" t="s">
        <v>2762</v>
      </c>
      <c r="G121" s="332"/>
      <c r="H121" s="215">
        <v>4</v>
      </c>
      <c r="I121" s="214">
        <v>471</v>
      </c>
      <c r="J121" s="332" t="s">
        <v>2763</v>
      </c>
      <c r="K121" s="332"/>
      <c r="L121" s="215">
        <v>14</v>
      </c>
    </row>
    <row r="122" spans="1:12" ht="13.5" customHeight="1">
      <c r="A122" s="214">
        <v>571</v>
      </c>
      <c r="B122" s="332" t="s">
        <v>2764</v>
      </c>
      <c r="C122" s="332"/>
      <c r="D122" s="215">
        <v>13</v>
      </c>
      <c r="E122" s="214">
        <v>588</v>
      </c>
      <c r="F122" s="332" t="s">
        <v>2765</v>
      </c>
      <c r="G122" s="332"/>
      <c r="H122" s="215">
        <v>17</v>
      </c>
      <c r="I122" s="214">
        <v>472</v>
      </c>
      <c r="J122" s="332" t="s">
        <v>2766</v>
      </c>
      <c r="K122" s="332"/>
      <c r="L122" s="215">
        <v>5</v>
      </c>
    </row>
    <row r="123" spans="1:12" ht="13.5" customHeight="1">
      <c r="A123" s="214">
        <v>118</v>
      </c>
      <c r="B123" s="332" t="s">
        <v>2767</v>
      </c>
      <c r="C123" s="332"/>
      <c r="D123" s="215">
        <v>12</v>
      </c>
      <c r="E123" s="214">
        <v>299</v>
      </c>
      <c r="F123" s="332" t="s">
        <v>2768</v>
      </c>
      <c r="G123" s="332"/>
      <c r="H123" s="215">
        <v>12</v>
      </c>
      <c r="I123" s="214">
        <v>473</v>
      </c>
      <c r="J123" s="332" t="s">
        <v>2769</v>
      </c>
      <c r="K123" s="332"/>
      <c r="L123" s="215">
        <v>5</v>
      </c>
    </row>
    <row r="124" spans="1:12" ht="13.5" customHeight="1">
      <c r="A124" s="214">
        <v>119</v>
      </c>
      <c r="B124" s="332" t="s">
        <v>2770</v>
      </c>
      <c r="C124" s="332"/>
      <c r="D124" s="215">
        <v>7</v>
      </c>
      <c r="E124" s="214">
        <v>300</v>
      </c>
      <c r="F124" s="332" t="s">
        <v>2771</v>
      </c>
      <c r="G124" s="332"/>
      <c r="H124" s="215">
        <v>17</v>
      </c>
      <c r="I124" s="214">
        <v>474</v>
      </c>
      <c r="J124" s="332" t="s">
        <v>2772</v>
      </c>
      <c r="K124" s="332"/>
      <c r="L124" s="215">
        <v>19</v>
      </c>
    </row>
    <row r="125" spans="1:12" ht="13.5" customHeight="1">
      <c r="A125" s="214">
        <v>120</v>
      </c>
      <c r="B125" s="332" t="s">
        <v>2773</v>
      </c>
      <c r="C125" s="332"/>
      <c r="D125" s="215">
        <v>4</v>
      </c>
      <c r="E125" s="214">
        <v>301</v>
      </c>
      <c r="F125" s="332" t="s">
        <v>2774</v>
      </c>
      <c r="G125" s="332"/>
      <c r="H125" s="215">
        <v>8</v>
      </c>
      <c r="I125" s="214">
        <v>475</v>
      </c>
      <c r="J125" s="332" t="s">
        <v>2775</v>
      </c>
      <c r="K125" s="332"/>
      <c r="L125" s="215">
        <v>11</v>
      </c>
    </row>
    <row r="126" spans="1:12" ht="13.5" customHeight="1">
      <c r="A126" s="214">
        <v>121</v>
      </c>
      <c r="B126" s="332" t="s">
        <v>2776</v>
      </c>
      <c r="C126" s="332"/>
      <c r="D126" s="215">
        <v>3</v>
      </c>
      <c r="E126" s="214">
        <v>302</v>
      </c>
      <c r="F126" s="332" t="s">
        <v>2777</v>
      </c>
      <c r="G126" s="332"/>
      <c r="H126" s="215">
        <v>8</v>
      </c>
      <c r="I126" s="214">
        <v>541</v>
      </c>
      <c r="J126" s="332" t="s">
        <v>2778</v>
      </c>
      <c r="K126" s="332"/>
      <c r="L126" s="215">
        <v>1</v>
      </c>
    </row>
    <row r="127" spans="1:12" ht="13.5" customHeight="1">
      <c r="A127" s="214">
        <v>122</v>
      </c>
      <c r="B127" s="332" t="s">
        <v>2779</v>
      </c>
      <c r="C127" s="332"/>
      <c r="D127" s="215">
        <v>6</v>
      </c>
      <c r="E127" s="214">
        <v>303</v>
      </c>
      <c r="F127" s="332" t="s">
        <v>2780</v>
      </c>
      <c r="G127" s="332"/>
      <c r="H127" s="215">
        <v>12</v>
      </c>
      <c r="I127" s="214">
        <v>476</v>
      </c>
      <c r="J127" s="332" t="s">
        <v>2781</v>
      </c>
      <c r="K127" s="332"/>
      <c r="L127" s="215">
        <v>12</v>
      </c>
    </row>
    <row r="128" spans="1:12" ht="13.5" customHeight="1">
      <c r="A128" s="214">
        <v>123</v>
      </c>
      <c r="B128" s="332" t="s">
        <v>2782</v>
      </c>
      <c r="C128" s="332"/>
      <c r="D128" s="215">
        <v>20</v>
      </c>
      <c r="E128" s="214">
        <v>304</v>
      </c>
      <c r="F128" s="332" t="s">
        <v>2783</v>
      </c>
      <c r="G128" s="332"/>
      <c r="H128" s="215">
        <v>18</v>
      </c>
      <c r="I128" s="214">
        <v>477</v>
      </c>
      <c r="J128" s="332" t="s">
        <v>2784</v>
      </c>
      <c r="K128" s="332"/>
      <c r="L128" s="215">
        <v>3</v>
      </c>
    </row>
    <row r="129" spans="1:12" ht="13.5" customHeight="1">
      <c r="A129" s="214">
        <v>124</v>
      </c>
      <c r="B129" s="332" t="s">
        <v>2785</v>
      </c>
      <c r="C129" s="332"/>
      <c r="D129" s="215">
        <v>14</v>
      </c>
      <c r="E129" s="214">
        <v>306</v>
      </c>
      <c r="F129" s="332" t="s">
        <v>2786</v>
      </c>
      <c r="G129" s="332"/>
      <c r="H129" s="215">
        <v>19</v>
      </c>
      <c r="I129" s="214">
        <v>478</v>
      </c>
      <c r="J129" s="332" t="s">
        <v>2787</v>
      </c>
      <c r="K129" s="332"/>
      <c r="L129" s="215">
        <v>7</v>
      </c>
    </row>
    <row r="130" spans="1:12" ht="13.5" customHeight="1">
      <c r="A130" s="214">
        <v>618</v>
      </c>
      <c r="B130" s="332" t="s">
        <v>2788</v>
      </c>
      <c r="C130" s="332"/>
      <c r="D130" s="215">
        <v>6</v>
      </c>
      <c r="E130" s="214">
        <v>307</v>
      </c>
      <c r="F130" s="332" t="s">
        <v>2789</v>
      </c>
      <c r="G130" s="332"/>
      <c r="H130" s="215">
        <v>10</v>
      </c>
      <c r="I130" s="214">
        <v>565</v>
      </c>
      <c r="J130" s="332" t="s">
        <v>2790</v>
      </c>
      <c r="K130" s="332"/>
      <c r="L130" s="215">
        <v>7</v>
      </c>
    </row>
    <row r="131" spans="1:12" ht="13.5" customHeight="1">
      <c r="A131" s="214">
        <v>125</v>
      </c>
      <c r="B131" s="332" t="s">
        <v>2791</v>
      </c>
      <c r="C131" s="332"/>
      <c r="D131" s="215">
        <v>2</v>
      </c>
      <c r="E131" s="214">
        <v>308</v>
      </c>
      <c r="F131" s="332" t="s">
        <v>2792</v>
      </c>
      <c r="G131" s="332"/>
      <c r="H131" s="215">
        <v>19</v>
      </c>
      <c r="I131" s="214">
        <v>558</v>
      </c>
      <c r="J131" s="332" t="s">
        <v>2793</v>
      </c>
      <c r="K131" s="332"/>
      <c r="L131" s="215">
        <v>5</v>
      </c>
    </row>
    <row r="132" spans="1:12" ht="13.5" customHeight="1">
      <c r="A132" s="214">
        <v>569</v>
      </c>
      <c r="B132" s="332" t="s">
        <v>2794</v>
      </c>
      <c r="C132" s="332"/>
      <c r="D132" s="215">
        <v>12</v>
      </c>
      <c r="E132" s="214">
        <v>605</v>
      </c>
      <c r="F132" s="332" t="s">
        <v>2795</v>
      </c>
      <c r="G132" s="332"/>
      <c r="H132" s="215">
        <v>20</v>
      </c>
      <c r="I132" s="214">
        <v>480</v>
      </c>
      <c r="J132" s="332" t="s">
        <v>2796</v>
      </c>
      <c r="K132" s="332"/>
      <c r="L132" s="215">
        <v>7</v>
      </c>
    </row>
    <row r="133" spans="1:12" ht="13.5" customHeight="1">
      <c r="A133" s="216">
        <v>127</v>
      </c>
      <c r="B133" s="333" t="s">
        <v>2797</v>
      </c>
      <c r="C133" s="333"/>
      <c r="D133" s="217">
        <v>12</v>
      </c>
      <c r="E133" s="216">
        <v>309</v>
      </c>
      <c r="F133" s="333" t="s">
        <v>2798</v>
      </c>
      <c r="G133" s="333"/>
      <c r="H133" s="217">
        <v>12</v>
      </c>
      <c r="I133" s="216">
        <v>481</v>
      </c>
      <c r="J133" s="333" t="s">
        <v>2799</v>
      </c>
      <c r="K133" s="333"/>
      <c r="L133" s="217">
        <v>2</v>
      </c>
    </row>
    <row r="134" spans="1:12" ht="13.5" customHeight="1">
      <c r="A134" s="216">
        <v>129</v>
      </c>
      <c r="B134" s="333" t="s">
        <v>2800</v>
      </c>
      <c r="C134" s="333"/>
      <c r="D134" s="217">
        <v>5</v>
      </c>
      <c r="E134" s="216">
        <v>542</v>
      </c>
      <c r="F134" s="333" t="s">
        <v>2801</v>
      </c>
      <c r="G134" s="333"/>
      <c r="H134" s="217">
        <v>1</v>
      </c>
      <c r="I134" s="216">
        <v>483</v>
      </c>
      <c r="J134" s="333" t="s">
        <v>2802</v>
      </c>
      <c r="K134" s="333"/>
      <c r="L134" s="217">
        <v>7</v>
      </c>
    </row>
    <row r="135" spans="1:12" ht="13.5" customHeight="1">
      <c r="A135" s="216">
        <v>604</v>
      </c>
      <c r="B135" s="333" t="s">
        <v>2803</v>
      </c>
      <c r="C135" s="333"/>
      <c r="D135" s="217">
        <v>20</v>
      </c>
      <c r="E135" s="216">
        <v>311</v>
      </c>
      <c r="F135" s="333" t="s">
        <v>2804</v>
      </c>
      <c r="G135" s="333"/>
      <c r="H135" s="217">
        <v>2</v>
      </c>
      <c r="I135" s="216">
        <v>484</v>
      </c>
      <c r="J135" s="333" t="s">
        <v>2805</v>
      </c>
      <c r="K135" s="333"/>
      <c r="L135" s="217">
        <v>5</v>
      </c>
    </row>
    <row r="136" spans="1:12" ht="13.5" customHeight="1">
      <c r="A136" s="216">
        <v>130</v>
      </c>
      <c r="B136" s="333" t="s">
        <v>2806</v>
      </c>
      <c r="C136" s="333"/>
      <c r="D136" s="217">
        <v>9</v>
      </c>
      <c r="E136" s="216">
        <v>312</v>
      </c>
      <c r="F136" s="333" t="s">
        <v>2807</v>
      </c>
      <c r="G136" s="333"/>
      <c r="H136" s="217">
        <v>14</v>
      </c>
      <c r="I136" s="216">
        <v>485</v>
      </c>
      <c r="J136" s="333" t="s">
        <v>2808</v>
      </c>
      <c r="K136" s="333"/>
      <c r="L136" s="217">
        <v>14</v>
      </c>
    </row>
    <row r="137" spans="1:12" ht="13.5" customHeight="1">
      <c r="A137" s="216">
        <v>131</v>
      </c>
      <c r="B137" s="333" t="s">
        <v>2809</v>
      </c>
      <c r="C137" s="333"/>
      <c r="D137" s="217">
        <v>13</v>
      </c>
      <c r="E137" s="216">
        <v>313</v>
      </c>
      <c r="F137" s="333" t="s">
        <v>2810</v>
      </c>
      <c r="G137" s="333"/>
      <c r="H137" s="217">
        <v>9</v>
      </c>
      <c r="I137" s="216">
        <v>486</v>
      </c>
      <c r="J137" s="333" t="s">
        <v>2811</v>
      </c>
      <c r="K137" s="333"/>
      <c r="L137" s="217">
        <v>5</v>
      </c>
    </row>
    <row r="138" spans="1:12" ht="13.5" customHeight="1">
      <c r="A138" s="216">
        <v>132</v>
      </c>
      <c r="B138" s="333" t="s">
        <v>2812</v>
      </c>
      <c r="C138" s="333"/>
      <c r="D138" s="217">
        <v>18</v>
      </c>
      <c r="E138" s="216">
        <v>314</v>
      </c>
      <c r="F138" s="333" t="s">
        <v>2813</v>
      </c>
      <c r="G138" s="333"/>
      <c r="H138" s="217">
        <v>17</v>
      </c>
      <c r="I138" s="216">
        <v>487</v>
      </c>
      <c r="J138" s="333" t="s">
        <v>2814</v>
      </c>
      <c r="K138" s="333"/>
      <c r="L138" s="217">
        <v>16</v>
      </c>
    </row>
    <row r="139" spans="1:12" ht="13.5" customHeight="1">
      <c r="A139" s="216">
        <v>134</v>
      </c>
      <c r="B139" s="333" t="s">
        <v>2815</v>
      </c>
      <c r="C139" s="333"/>
      <c r="D139" s="217">
        <v>17</v>
      </c>
      <c r="E139" s="216">
        <v>535</v>
      </c>
      <c r="F139" s="333" t="s">
        <v>2816</v>
      </c>
      <c r="G139" s="333"/>
      <c r="H139" s="217">
        <v>16</v>
      </c>
      <c r="I139" s="216">
        <v>488</v>
      </c>
      <c r="J139" s="333" t="s">
        <v>2817</v>
      </c>
      <c r="K139" s="333"/>
      <c r="L139" s="217">
        <v>8</v>
      </c>
    </row>
    <row r="140" spans="1:12" ht="13.5" customHeight="1">
      <c r="A140" s="216">
        <v>135</v>
      </c>
      <c r="B140" s="333" t="s">
        <v>2818</v>
      </c>
      <c r="C140" s="333"/>
      <c r="D140" s="217">
        <v>1</v>
      </c>
      <c r="E140" s="216">
        <v>315</v>
      </c>
      <c r="F140" s="333" t="s">
        <v>2819</v>
      </c>
      <c r="G140" s="333"/>
      <c r="H140" s="217">
        <v>4</v>
      </c>
      <c r="I140" s="216">
        <v>489</v>
      </c>
      <c r="J140" s="333" t="s">
        <v>2820</v>
      </c>
      <c r="K140" s="333"/>
      <c r="L140" s="217">
        <v>13</v>
      </c>
    </row>
    <row r="141" spans="1:12" ht="13.5" customHeight="1">
      <c r="A141" s="216">
        <v>136</v>
      </c>
      <c r="B141" s="333" t="s">
        <v>2821</v>
      </c>
      <c r="C141" s="333"/>
      <c r="D141" s="217">
        <v>10</v>
      </c>
      <c r="E141" s="216">
        <v>316</v>
      </c>
      <c r="F141" s="333" t="s">
        <v>2822</v>
      </c>
      <c r="G141" s="333"/>
      <c r="H141" s="217">
        <v>13</v>
      </c>
      <c r="I141" s="216">
        <v>490</v>
      </c>
      <c r="J141" s="333" t="s">
        <v>2823</v>
      </c>
      <c r="K141" s="333"/>
      <c r="L141" s="217">
        <v>6</v>
      </c>
    </row>
    <row r="142" spans="1:12" ht="13.5" customHeight="1">
      <c r="A142" s="216">
        <v>137</v>
      </c>
      <c r="B142" s="333" t="s">
        <v>2824</v>
      </c>
      <c r="C142" s="333"/>
      <c r="D142" s="217">
        <v>16</v>
      </c>
      <c r="E142" s="216">
        <v>317</v>
      </c>
      <c r="F142" s="333" t="s">
        <v>2825</v>
      </c>
      <c r="G142" s="333"/>
      <c r="H142" s="217">
        <v>13</v>
      </c>
      <c r="I142" s="216">
        <v>491</v>
      </c>
      <c r="J142" s="333" t="s">
        <v>2826</v>
      </c>
      <c r="K142" s="333"/>
      <c r="L142" s="217">
        <v>10</v>
      </c>
    </row>
    <row r="143" spans="1:12" ht="13.5" customHeight="1">
      <c r="A143" s="216">
        <v>138</v>
      </c>
      <c r="B143" s="333" t="s">
        <v>2827</v>
      </c>
      <c r="C143" s="333"/>
      <c r="D143" s="217">
        <v>18</v>
      </c>
      <c r="E143" s="216">
        <v>318</v>
      </c>
      <c r="F143" s="333" t="s">
        <v>2828</v>
      </c>
      <c r="G143" s="333"/>
      <c r="H143" s="217">
        <v>11</v>
      </c>
      <c r="I143" s="216">
        <v>492</v>
      </c>
      <c r="J143" s="333" t="s">
        <v>2829</v>
      </c>
      <c r="K143" s="333"/>
      <c r="L143" s="217">
        <v>17</v>
      </c>
    </row>
    <row r="144" spans="1:12" ht="13.5" customHeight="1">
      <c r="A144" s="216">
        <v>139</v>
      </c>
      <c r="B144" s="333" t="s">
        <v>2830</v>
      </c>
      <c r="C144" s="333"/>
      <c r="D144" s="217">
        <v>7</v>
      </c>
      <c r="E144" s="216">
        <v>320</v>
      </c>
      <c r="F144" s="333" t="s">
        <v>2831</v>
      </c>
      <c r="G144" s="333"/>
      <c r="H144" s="217">
        <v>13</v>
      </c>
      <c r="I144" s="216">
        <v>493</v>
      </c>
      <c r="J144" s="333" t="s">
        <v>2832</v>
      </c>
      <c r="K144" s="333"/>
      <c r="L144" s="217">
        <v>5</v>
      </c>
    </row>
    <row r="145" spans="1:12" ht="13.5" customHeight="1">
      <c r="A145" s="216">
        <v>140</v>
      </c>
      <c r="B145" s="333" t="s">
        <v>2833</v>
      </c>
      <c r="C145" s="333"/>
      <c r="D145" s="217">
        <v>12</v>
      </c>
      <c r="E145" s="216">
        <v>321</v>
      </c>
      <c r="F145" s="333" t="s">
        <v>2834</v>
      </c>
      <c r="G145" s="333"/>
      <c r="H145" s="217">
        <v>18</v>
      </c>
      <c r="I145" s="216">
        <v>494</v>
      </c>
      <c r="J145" s="333" t="s">
        <v>2835</v>
      </c>
      <c r="K145" s="333"/>
      <c r="L145" s="217">
        <v>14</v>
      </c>
    </row>
    <row r="146" spans="1:12" ht="13.5" customHeight="1">
      <c r="A146" s="216">
        <v>141</v>
      </c>
      <c r="B146" s="333" t="s">
        <v>2836</v>
      </c>
      <c r="C146" s="333"/>
      <c r="D146" s="217">
        <v>16</v>
      </c>
      <c r="E146" s="216">
        <v>323</v>
      </c>
      <c r="F146" s="333" t="s">
        <v>2837</v>
      </c>
      <c r="G146" s="333"/>
      <c r="H146" s="217">
        <v>9</v>
      </c>
      <c r="I146" s="216">
        <v>495</v>
      </c>
      <c r="J146" s="333" t="s">
        <v>2838</v>
      </c>
      <c r="K146" s="333"/>
      <c r="L146" s="217">
        <v>8</v>
      </c>
    </row>
    <row r="147" spans="1:12" ht="13.5" customHeight="1">
      <c r="A147" s="216">
        <v>510</v>
      </c>
      <c r="B147" s="333" t="s">
        <v>2839</v>
      </c>
      <c r="C147" s="333"/>
      <c r="D147" s="217">
        <v>3</v>
      </c>
      <c r="E147" s="216">
        <v>324</v>
      </c>
      <c r="F147" s="333" t="s">
        <v>2840</v>
      </c>
      <c r="G147" s="333"/>
      <c r="H147" s="217">
        <v>6</v>
      </c>
      <c r="I147" s="216">
        <v>497</v>
      </c>
      <c r="J147" s="333" t="s">
        <v>2841</v>
      </c>
      <c r="K147" s="333"/>
      <c r="L147" s="217">
        <v>18</v>
      </c>
    </row>
    <row r="148" spans="1:12" ht="13.5" customHeight="1">
      <c r="A148" s="216">
        <v>144</v>
      </c>
      <c r="B148" s="333" t="s">
        <v>2842</v>
      </c>
      <c r="C148" s="333"/>
      <c r="D148" s="217">
        <v>7</v>
      </c>
      <c r="E148" s="216">
        <v>325</v>
      </c>
      <c r="F148" s="333" t="s">
        <v>2843</v>
      </c>
      <c r="G148" s="333"/>
      <c r="H148" s="217">
        <v>14</v>
      </c>
      <c r="I148" s="216">
        <v>498</v>
      </c>
      <c r="J148" s="333" t="s">
        <v>2844</v>
      </c>
      <c r="K148" s="333"/>
      <c r="L148" s="217">
        <v>18</v>
      </c>
    </row>
    <row r="149" spans="1:12" ht="13.5" customHeight="1">
      <c r="A149" s="216">
        <v>145</v>
      </c>
      <c r="B149" s="333" t="s">
        <v>2845</v>
      </c>
      <c r="C149" s="333"/>
      <c r="D149" s="217">
        <v>6</v>
      </c>
      <c r="E149" s="216">
        <v>326</v>
      </c>
      <c r="F149" s="333" t="s">
        <v>2846</v>
      </c>
      <c r="G149" s="333"/>
      <c r="H149" s="217">
        <v>5</v>
      </c>
      <c r="I149" s="216">
        <v>579</v>
      </c>
      <c r="J149" s="333" t="s">
        <v>2847</v>
      </c>
      <c r="K149" s="333"/>
      <c r="L149" s="217">
        <v>14</v>
      </c>
    </row>
    <row r="150" spans="1:12" ht="13.5" customHeight="1">
      <c r="A150" s="216">
        <v>146</v>
      </c>
      <c r="B150" s="333" t="s">
        <v>2848</v>
      </c>
      <c r="C150" s="333"/>
      <c r="D150" s="217">
        <v>2</v>
      </c>
      <c r="E150" s="216">
        <v>327</v>
      </c>
      <c r="F150" s="333" t="s">
        <v>2849</v>
      </c>
      <c r="G150" s="333"/>
      <c r="H150" s="217">
        <v>14</v>
      </c>
      <c r="I150" s="216">
        <v>499</v>
      </c>
      <c r="J150" s="333" t="s">
        <v>2850</v>
      </c>
      <c r="K150" s="333"/>
      <c r="L150" s="217">
        <v>10</v>
      </c>
    </row>
    <row r="151" spans="1:12" ht="13.5" customHeight="1">
      <c r="A151" s="216">
        <v>148</v>
      </c>
      <c r="B151" s="333" t="s">
        <v>2851</v>
      </c>
      <c r="C151" s="333"/>
      <c r="D151" s="217">
        <v>17</v>
      </c>
      <c r="E151" s="216">
        <v>328</v>
      </c>
      <c r="F151" s="333" t="s">
        <v>2852</v>
      </c>
      <c r="G151" s="333"/>
      <c r="H151" s="217">
        <v>3</v>
      </c>
      <c r="I151" s="216">
        <v>500</v>
      </c>
      <c r="J151" s="333" t="s">
        <v>2853</v>
      </c>
      <c r="K151" s="333"/>
      <c r="L151" s="217">
        <v>15</v>
      </c>
    </row>
    <row r="152" spans="1:12" ht="13.5" customHeight="1">
      <c r="A152" s="216">
        <v>149</v>
      </c>
      <c r="B152" s="333" t="s">
        <v>2854</v>
      </c>
      <c r="C152" s="333"/>
      <c r="D152" s="217">
        <v>3</v>
      </c>
      <c r="E152" s="216">
        <v>329</v>
      </c>
      <c r="F152" s="333" t="s">
        <v>2855</v>
      </c>
      <c r="G152" s="333"/>
      <c r="H152" s="217">
        <v>2</v>
      </c>
      <c r="I152" s="216">
        <v>502</v>
      </c>
      <c r="J152" s="333" t="s">
        <v>2856</v>
      </c>
      <c r="K152" s="333"/>
      <c r="L152" s="217">
        <v>18</v>
      </c>
    </row>
    <row r="153" spans="1:12" ht="13.5" customHeight="1">
      <c r="A153" s="216">
        <v>150</v>
      </c>
      <c r="B153" s="333" t="s">
        <v>2857</v>
      </c>
      <c r="C153" s="333"/>
      <c r="D153" s="217">
        <v>3</v>
      </c>
      <c r="E153" s="216">
        <v>330</v>
      </c>
      <c r="F153" s="333" t="s">
        <v>2858</v>
      </c>
      <c r="G153" s="333"/>
      <c r="H153" s="217">
        <v>18</v>
      </c>
      <c r="I153" s="216">
        <v>584</v>
      </c>
      <c r="J153" s="333" t="s">
        <v>2859</v>
      </c>
      <c r="K153" s="333"/>
      <c r="L153" s="217">
        <v>16</v>
      </c>
    </row>
    <row r="154" spans="1:12" ht="13.5" customHeight="1">
      <c r="A154" s="216">
        <v>152</v>
      </c>
      <c r="B154" s="333" t="s">
        <v>2860</v>
      </c>
      <c r="C154" s="333"/>
      <c r="D154" s="217">
        <v>2</v>
      </c>
      <c r="E154" s="216">
        <v>581</v>
      </c>
      <c r="F154" s="333" t="s">
        <v>2861</v>
      </c>
      <c r="G154" s="333"/>
      <c r="H154" s="217">
        <v>15</v>
      </c>
      <c r="I154" s="216">
        <v>503</v>
      </c>
      <c r="J154" s="333" t="s">
        <v>2862</v>
      </c>
      <c r="K154" s="333"/>
      <c r="L154" s="217">
        <v>4</v>
      </c>
    </row>
    <row r="155" spans="1:12" ht="13.5" customHeight="1">
      <c r="A155" s="216">
        <v>153</v>
      </c>
      <c r="B155" s="333" t="s">
        <v>2863</v>
      </c>
      <c r="C155" s="333"/>
      <c r="D155" s="217">
        <v>17</v>
      </c>
      <c r="E155" s="216">
        <v>331</v>
      </c>
      <c r="F155" s="333" t="s">
        <v>2864</v>
      </c>
      <c r="G155" s="333"/>
      <c r="H155" s="217">
        <v>1</v>
      </c>
      <c r="I155" s="216">
        <v>504</v>
      </c>
      <c r="J155" s="333" t="s">
        <v>2865</v>
      </c>
      <c r="K155" s="333"/>
      <c r="L155" s="217">
        <v>20</v>
      </c>
    </row>
    <row r="156" spans="1:12" ht="13.5" customHeight="1">
      <c r="A156" s="216">
        <v>154</v>
      </c>
      <c r="B156" s="333" t="s">
        <v>2866</v>
      </c>
      <c r="C156" s="333"/>
      <c r="D156" s="217">
        <v>16</v>
      </c>
      <c r="E156" s="216">
        <v>332</v>
      </c>
      <c r="F156" s="333" t="s">
        <v>2867</v>
      </c>
      <c r="G156" s="333"/>
      <c r="H156" s="217">
        <v>10</v>
      </c>
      <c r="I156" s="216">
        <v>505</v>
      </c>
      <c r="J156" s="333" t="s">
        <v>2868</v>
      </c>
      <c r="K156" s="333"/>
      <c r="L156" s="217">
        <v>16</v>
      </c>
    </row>
    <row r="157" spans="1:12" ht="13.5" customHeight="1">
      <c r="A157" s="216">
        <v>155</v>
      </c>
      <c r="B157" s="333" t="s">
        <v>2869</v>
      </c>
      <c r="C157" s="333"/>
      <c r="D157" s="217">
        <v>17</v>
      </c>
      <c r="E157" s="216">
        <v>333</v>
      </c>
      <c r="F157" s="333" t="s">
        <v>2870</v>
      </c>
      <c r="G157" s="333"/>
      <c r="H157" s="217">
        <v>4</v>
      </c>
      <c r="I157" s="216">
        <v>506</v>
      </c>
      <c r="J157" s="333" t="s">
        <v>2871</v>
      </c>
      <c r="K157" s="333"/>
      <c r="L157" s="217">
        <v>12</v>
      </c>
    </row>
    <row r="158" spans="1:12" ht="13.5" customHeight="1">
      <c r="A158" s="216">
        <v>156</v>
      </c>
      <c r="B158" s="333" t="s">
        <v>2872</v>
      </c>
      <c r="C158" s="333"/>
      <c r="D158" s="217">
        <v>5</v>
      </c>
      <c r="E158" s="216">
        <v>334</v>
      </c>
      <c r="F158" s="333" t="s">
        <v>2873</v>
      </c>
      <c r="G158" s="333"/>
      <c r="H158" s="217">
        <v>11</v>
      </c>
      <c r="I158" s="216">
        <v>507</v>
      </c>
      <c r="J158" s="333" t="s">
        <v>2874</v>
      </c>
      <c r="K158" s="333"/>
      <c r="L158" s="217">
        <v>8</v>
      </c>
    </row>
    <row r="159" spans="1:12" ht="13.5" customHeight="1">
      <c r="A159" s="216">
        <v>158</v>
      </c>
      <c r="B159" s="333" t="s">
        <v>2875</v>
      </c>
      <c r="C159" s="333"/>
      <c r="D159" s="217">
        <v>1</v>
      </c>
      <c r="E159" s="216">
        <v>455</v>
      </c>
      <c r="F159" s="333" t="s">
        <v>2876</v>
      </c>
      <c r="G159" s="333"/>
      <c r="H159" s="217">
        <v>9</v>
      </c>
      <c r="I159" s="216">
        <v>508</v>
      </c>
      <c r="J159" s="333" t="s">
        <v>2877</v>
      </c>
      <c r="K159" s="333"/>
      <c r="L159" s="217">
        <v>1</v>
      </c>
    </row>
    <row r="160" spans="1:12" ht="13.5" customHeight="1">
      <c r="A160" s="216">
        <v>159</v>
      </c>
      <c r="B160" s="333" t="s">
        <v>2878</v>
      </c>
      <c r="C160" s="333"/>
      <c r="D160" s="217">
        <v>16</v>
      </c>
      <c r="E160" s="216">
        <v>335</v>
      </c>
      <c r="F160" s="333" t="s">
        <v>2879</v>
      </c>
      <c r="G160" s="333"/>
      <c r="H160" s="217">
        <v>19</v>
      </c>
      <c r="I160" s="216">
        <v>509</v>
      </c>
      <c r="J160" s="333" t="s">
        <v>2880</v>
      </c>
      <c r="K160" s="333"/>
      <c r="L160" s="217">
        <v>8</v>
      </c>
    </row>
    <row r="161" spans="1:12" ht="13.5" customHeight="1">
      <c r="A161" s="216">
        <v>161</v>
      </c>
      <c r="B161" s="333" t="s">
        <v>2881</v>
      </c>
      <c r="C161" s="333"/>
      <c r="D161" s="217">
        <v>7</v>
      </c>
      <c r="E161" s="216">
        <v>337</v>
      </c>
      <c r="F161" s="333" t="s">
        <v>2882</v>
      </c>
      <c r="G161" s="333"/>
      <c r="H161" s="217">
        <v>17</v>
      </c>
      <c r="I161" s="216">
        <v>511</v>
      </c>
      <c r="J161" s="333" t="s">
        <v>2883</v>
      </c>
      <c r="K161" s="333"/>
      <c r="L161" s="217">
        <v>17</v>
      </c>
    </row>
    <row r="162" spans="1:12" ht="13.5" customHeight="1">
      <c r="A162" s="216">
        <v>609</v>
      </c>
      <c r="B162" s="333" t="s">
        <v>2884</v>
      </c>
      <c r="C162" s="333"/>
      <c r="D162" s="217">
        <v>14</v>
      </c>
      <c r="E162" s="216">
        <v>338</v>
      </c>
      <c r="F162" s="333" t="s">
        <v>2885</v>
      </c>
      <c r="G162" s="333"/>
      <c r="H162" s="217">
        <v>12</v>
      </c>
      <c r="I162" s="216">
        <v>512</v>
      </c>
      <c r="J162" s="333" t="s">
        <v>2886</v>
      </c>
      <c r="K162" s="333"/>
      <c r="L162" s="217">
        <v>9</v>
      </c>
    </row>
    <row r="163" spans="1:12" ht="13.5" customHeight="1">
      <c r="A163" s="216">
        <v>163</v>
      </c>
      <c r="B163" s="333" t="s">
        <v>2887</v>
      </c>
      <c r="C163" s="333"/>
      <c r="D163" s="217">
        <v>1</v>
      </c>
      <c r="E163" s="216">
        <v>339</v>
      </c>
      <c r="F163" s="333" t="s">
        <v>2888</v>
      </c>
      <c r="G163" s="333"/>
      <c r="H163" s="217">
        <v>17</v>
      </c>
      <c r="I163" s="216">
        <v>513</v>
      </c>
      <c r="J163" s="333" t="s">
        <v>2889</v>
      </c>
      <c r="K163" s="333"/>
      <c r="L163" s="217">
        <v>17</v>
      </c>
    </row>
    <row r="164" spans="1:12" ht="13.5" customHeight="1">
      <c r="A164" s="216">
        <v>164</v>
      </c>
      <c r="B164" s="333" t="s">
        <v>2890</v>
      </c>
      <c r="C164" s="333"/>
      <c r="D164" s="217">
        <v>11</v>
      </c>
      <c r="E164" s="216">
        <v>340</v>
      </c>
      <c r="F164" s="333" t="s">
        <v>2891</v>
      </c>
      <c r="G164" s="333"/>
      <c r="H164" s="217">
        <v>14</v>
      </c>
      <c r="I164" s="216">
        <v>514</v>
      </c>
      <c r="J164" s="333" t="s">
        <v>2892</v>
      </c>
      <c r="K164" s="333"/>
      <c r="L164" s="217">
        <v>12</v>
      </c>
    </row>
    <row r="165" spans="1:12" ht="13.5" customHeight="1">
      <c r="A165" s="216">
        <v>165</v>
      </c>
      <c r="B165" s="333" t="s">
        <v>2893</v>
      </c>
      <c r="C165" s="333"/>
      <c r="D165" s="217">
        <v>5</v>
      </c>
      <c r="E165" s="216">
        <v>271</v>
      </c>
      <c r="F165" s="333" t="s">
        <v>2894</v>
      </c>
      <c r="G165" s="333"/>
      <c r="H165" s="217">
        <v>14</v>
      </c>
      <c r="I165" s="216">
        <v>516</v>
      </c>
      <c r="J165" s="333" t="s">
        <v>2895</v>
      </c>
      <c r="K165" s="333"/>
      <c r="L165" s="217">
        <v>18</v>
      </c>
    </row>
    <row r="166" spans="1:12" ht="13.5" customHeight="1">
      <c r="A166" s="216">
        <v>599</v>
      </c>
      <c r="B166" s="333" t="s">
        <v>2896</v>
      </c>
      <c r="C166" s="333"/>
      <c r="D166" s="217">
        <v>19</v>
      </c>
      <c r="E166" s="216">
        <v>616</v>
      </c>
      <c r="F166" s="333" t="s">
        <v>2897</v>
      </c>
      <c r="G166" s="333"/>
      <c r="H166" s="217">
        <v>6</v>
      </c>
      <c r="I166" s="216">
        <v>625</v>
      </c>
      <c r="J166" s="333" t="s">
        <v>2898</v>
      </c>
      <c r="K166" s="333"/>
      <c r="L166" s="217">
        <v>13</v>
      </c>
    </row>
    <row r="167" spans="1:12" ht="13.5" customHeight="1">
      <c r="A167" s="216">
        <v>166</v>
      </c>
      <c r="B167" s="333" t="s">
        <v>2899</v>
      </c>
      <c r="C167" s="333"/>
      <c r="D167" s="217">
        <v>16</v>
      </c>
      <c r="E167" s="216">
        <v>341</v>
      </c>
      <c r="F167" s="333" t="s">
        <v>2900</v>
      </c>
      <c r="G167" s="333"/>
      <c r="H167" s="217">
        <v>17</v>
      </c>
      <c r="I167" s="216">
        <v>517</v>
      </c>
      <c r="J167" s="333" t="s">
        <v>2901</v>
      </c>
      <c r="K167" s="333"/>
      <c r="L167" s="217">
        <v>14</v>
      </c>
    </row>
    <row r="168" spans="1:12" ht="13.5" customHeight="1">
      <c r="A168" s="216">
        <v>167</v>
      </c>
      <c r="B168" s="333" t="s">
        <v>2902</v>
      </c>
      <c r="C168" s="333"/>
      <c r="D168" s="217">
        <v>13</v>
      </c>
      <c r="E168" s="216">
        <v>342</v>
      </c>
      <c r="F168" s="333" t="s">
        <v>2903</v>
      </c>
      <c r="G168" s="333"/>
      <c r="H168" s="217">
        <v>20</v>
      </c>
      <c r="I168" s="216">
        <v>518</v>
      </c>
      <c r="J168" s="333" t="s">
        <v>2904</v>
      </c>
      <c r="K168" s="333"/>
      <c r="L168" s="217">
        <v>16</v>
      </c>
    </row>
    <row r="169" spans="1:12" ht="13.5" customHeight="1">
      <c r="A169" s="216">
        <v>168</v>
      </c>
      <c r="B169" s="333" t="s">
        <v>2905</v>
      </c>
      <c r="C169" s="333"/>
      <c r="D169" s="217">
        <v>3</v>
      </c>
      <c r="E169" s="216">
        <v>343</v>
      </c>
      <c r="F169" s="333" t="s">
        <v>2906</v>
      </c>
      <c r="G169" s="333"/>
      <c r="H169" s="217">
        <v>19</v>
      </c>
      <c r="I169" s="216">
        <v>519</v>
      </c>
      <c r="J169" s="333" t="s">
        <v>2907</v>
      </c>
      <c r="K169" s="333"/>
      <c r="L169" s="217">
        <v>2</v>
      </c>
    </row>
    <row r="170" spans="1:12" ht="13.5" customHeight="1">
      <c r="A170" s="216">
        <v>169</v>
      </c>
      <c r="B170" s="333" t="s">
        <v>2908</v>
      </c>
      <c r="C170" s="333"/>
      <c r="D170" s="217">
        <v>1</v>
      </c>
      <c r="E170" s="216">
        <v>544</v>
      </c>
      <c r="F170" s="333" t="s">
        <v>2909</v>
      </c>
      <c r="G170" s="333"/>
      <c r="H170" s="217">
        <v>1</v>
      </c>
      <c r="I170" s="216">
        <v>520</v>
      </c>
      <c r="J170" s="333" t="s">
        <v>2910</v>
      </c>
      <c r="K170" s="333"/>
      <c r="L170" s="217">
        <v>13</v>
      </c>
    </row>
    <row r="171" spans="1:12" ht="13.5" customHeight="1">
      <c r="A171" s="216">
        <v>170</v>
      </c>
      <c r="B171" s="333" t="s">
        <v>2911</v>
      </c>
      <c r="C171" s="333"/>
      <c r="D171" s="217">
        <v>8</v>
      </c>
      <c r="E171" s="216">
        <v>344</v>
      </c>
      <c r="F171" s="333" t="s">
        <v>2912</v>
      </c>
      <c r="G171" s="333"/>
      <c r="H171" s="217">
        <v>13</v>
      </c>
      <c r="I171" s="216">
        <v>595</v>
      </c>
      <c r="J171" s="333" t="s">
        <v>2913</v>
      </c>
      <c r="K171" s="333"/>
      <c r="L171" s="217">
        <v>17</v>
      </c>
    </row>
    <row r="172" spans="1:12" ht="13.5" customHeight="1">
      <c r="A172" s="216">
        <v>171</v>
      </c>
      <c r="B172" s="333" t="s">
        <v>2914</v>
      </c>
      <c r="C172" s="333"/>
      <c r="D172" s="217">
        <v>17</v>
      </c>
      <c r="E172" s="216">
        <v>345</v>
      </c>
      <c r="F172" s="333" t="s">
        <v>2915</v>
      </c>
      <c r="G172" s="333"/>
      <c r="H172" s="217">
        <v>13</v>
      </c>
      <c r="I172" s="216">
        <v>521</v>
      </c>
      <c r="J172" s="333" t="s">
        <v>2916</v>
      </c>
      <c r="K172" s="333"/>
      <c r="L172" s="217">
        <v>2</v>
      </c>
    </row>
    <row r="173" spans="1:12" ht="13.5" customHeight="1">
      <c r="A173" s="216">
        <v>552</v>
      </c>
      <c r="B173" s="333" t="s">
        <v>2917</v>
      </c>
      <c r="C173" s="333"/>
      <c r="D173" s="217">
        <v>2</v>
      </c>
      <c r="E173" s="216">
        <v>346</v>
      </c>
      <c r="F173" s="333" t="s">
        <v>2918</v>
      </c>
      <c r="G173" s="333"/>
      <c r="H173" s="217">
        <v>14</v>
      </c>
      <c r="I173" s="216">
        <v>133</v>
      </c>
      <c r="J173" s="333" t="s">
        <v>2919</v>
      </c>
      <c r="K173" s="333"/>
      <c r="L173" s="217">
        <v>21</v>
      </c>
    </row>
    <row r="174" spans="1:12" ht="13.5" customHeight="1">
      <c r="A174" s="216">
        <v>172</v>
      </c>
      <c r="B174" s="333" t="s">
        <v>2920</v>
      </c>
      <c r="C174" s="333"/>
      <c r="D174" s="217">
        <v>4</v>
      </c>
      <c r="E174" s="216">
        <v>347</v>
      </c>
      <c r="F174" s="333" t="s">
        <v>2921</v>
      </c>
      <c r="G174" s="333"/>
      <c r="H174" s="217">
        <v>3</v>
      </c>
      <c r="I174" s="216">
        <v>522</v>
      </c>
      <c r="J174" s="333" t="s">
        <v>2922</v>
      </c>
      <c r="K174" s="333"/>
      <c r="L174" s="217">
        <v>17</v>
      </c>
    </row>
    <row r="175" spans="1:12" ht="13.5" customHeight="1">
      <c r="A175" s="216">
        <v>173</v>
      </c>
      <c r="B175" s="333" t="s">
        <v>2923</v>
      </c>
      <c r="C175" s="333"/>
      <c r="D175" s="217">
        <v>13</v>
      </c>
      <c r="E175" s="216">
        <v>348</v>
      </c>
      <c r="F175" s="333" t="s">
        <v>2924</v>
      </c>
      <c r="G175" s="333"/>
      <c r="H175" s="217">
        <v>18</v>
      </c>
      <c r="I175" s="216">
        <v>543</v>
      </c>
      <c r="J175" s="333" t="s">
        <v>2925</v>
      </c>
      <c r="K175" s="333"/>
      <c r="L175" s="217">
        <v>1</v>
      </c>
    </row>
    <row r="176" spans="1:12" ht="13.5" customHeight="1">
      <c r="A176" s="216">
        <v>559</v>
      </c>
      <c r="B176" s="333" t="s">
        <v>2926</v>
      </c>
      <c r="C176" s="333"/>
      <c r="D176" s="217">
        <v>6</v>
      </c>
      <c r="E176" s="216">
        <v>349</v>
      </c>
      <c r="F176" s="333" t="s">
        <v>2927</v>
      </c>
      <c r="G176" s="333"/>
      <c r="H176" s="217">
        <v>13</v>
      </c>
      <c r="I176" s="216">
        <v>523</v>
      </c>
      <c r="J176" s="333" t="s">
        <v>2928</v>
      </c>
      <c r="K176" s="333"/>
      <c r="L176" s="217">
        <v>19</v>
      </c>
    </row>
    <row r="177" spans="1:12" ht="13.5" customHeight="1">
      <c r="A177" s="216">
        <v>560</v>
      </c>
      <c r="B177" s="333" t="s">
        <v>2929</v>
      </c>
      <c r="C177" s="333"/>
      <c r="D177" s="217">
        <v>6</v>
      </c>
      <c r="E177" s="216">
        <v>350</v>
      </c>
      <c r="F177" s="333" t="s">
        <v>2930</v>
      </c>
      <c r="G177" s="333"/>
      <c r="H177" s="217">
        <v>17</v>
      </c>
      <c r="I177" s="216">
        <v>524</v>
      </c>
      <c r="J177" s="333" t="s">
        <v>2931</v>
      </c>
      <c r="K177" s="333"/>
      <c r="L177" s="217">
        <v>10</v>
      </c>
    </row>
    <row r="178" spans="1:12" ht="13.5" customHeight="1">
      <c r="A178" s="216">
        <v>623</v>
      </c>
      <c r="B178" s="333" t="s">
        <v>2932</v>
      </c>
      <c r="C178" s="333"/>
      <c r="D178" s="217">
        <v>4</v>
      </c>
      <c r="E178" s="216">
        <v>573</v>
      </c>
      <c r="F178" s="333" t="s">
        <v>2933</v>
      </c>
      <c r="G178" s="333"/>
      <c r="H178" s="217">
        <v>13</v>
      </c>
      <c r="I178" s="216">
        <v>525</v>
      </c>
      <c r="J178" s="333" t="s">
        <v>2934</v>
      </c>
      <c r="K178" s="333"/>
      <c r="L178" s="217">
        <v>13</v>
      </c>
    </row>
    <row r="179" spans="1:12" ht="13.5" customHeight="1">
      <c r="A179" s="216">
        <v>175</v>
      </c>
      <c r="B179" s="333" t="s">
        <v>2935</v>
      </c>
      <c r="C179" s="333"/>
      <c r="D179" s="217">
        <v>18</v>
      </c>
      <c r="E179" s="216">
        <v>351</v>
      </c>
      <c r="F179" s="333" t="s">
        <v>2936</v>
      </c>
      <c r="G179" s="333"/>
      <c r="H179" s="217">
        <v>11</v>
      </c>
      <c r="I179" s="216">
        <v>526</v>
      </c>
      <c r="J179" s="333" t="s">
        <v>2937</v>
      </c>
      <c r="K179" s="333"/>
      <c r="L179" s="217">
        <v>2</v>
      </c>
    </row>
    <row r="180" spans="1:12" ht="13.5" customHeight="1">
      <c r="A180" s="216">
        <v>176</v>
      </c>
      <c r="B180" s="333" t="s">
        <v>2938</v>
      </c>
      <c r="C180" s="333"/>
      <c r="D180" s="217">
        <v>7</v>
      </c>
      <c r="E180" s="216">
        <v>352</v>
      </c>
      <c r="F180" s="333" t="s">
        <v>2939</v>
      </c>
      <c r="G180" s="333"/>
      <c r="H180" s="217">
        <v>2</v>
      </c>
      <c r="I180" s="216">
        <v>527</v>
      </c>
      <c r="J180" s="333" t="s">
        <v>2940</v>
      </c>
      <c r="K180" s="333"/>
      <c r="L180" s="217">
        <v>2</v>
      </c>
    </row>
    <row r="181" spans="1:12" ht="13.5" customHeight="1">
      <c r="A181" s="216">
        <v>177</v>
      </c>
      <c r="B181" s="333" t="s">
        <v>2941</v>
      </c>
      <c r="C181" s="333"/>
      <c r="D181" s="217">
        <v>11</v>
      </c>
      <c r="E181" s="216">
        <v>354</v>
      </c>
      <c r="F181" s="333" t="s">
        <v>2942</v>
      </c>
      <c r="G181" s="333"/>
      <c r="H181" s="217">
        <v>13</v>
      </c>
      <c r="I181" s="216">
        <v>528</v>
      </c>
      <c r="J181" s="333" t="s">
        <v>2943</v>
      </c>
      <c r="K181" s="333"/>
      <c r="L181" s="217">
        <v>17</v>
      </c>
    </row>
    <row r="182" spans="1:12" ht="13.5" customHeight="1">
      <c r="A182" s="216">
        <v>178</v>
      </c>
      <c r="B182" s="333" t="s">
        <v>2944</v>
      </c>
      <c r="C182" s="333"/>
      <c r="D182" s="217">
        <v>9</v>
      </c>
      <c r="E182" s="216">
        <v>355</v>
      </c>
      <c r="F182" s="333" t="s">
        <v>2945</v>
      </c>
      <c r="G182" s="333"/>
      <c r="H182" s="217">
        <v>20</v>
      </c>
      <c r="I182" s="216">
        <v>566</v>
      </c>
      <c r="J182" s="333" t="s">
        <v>2946</v>
      </c>
      <c r="K182" s="333"/>
      <c r="L182" s="217">
        <v>7</v>
      </c>
    </row>
    <row r="183" spans="1:12" ht="13.5" customHeight="1">
      <c r="A183" s="216">
        <v>179</v>
      </c>
      <c r="B183" s="333" t="s">
        <v>2947</v>
      </c>
      <c r="C183" s="333"/>
      <c r="D183" s="217">
        <v>4</v>
      </c>
      <c r="E183" s="216">
        <v>356</v>
      </c>
      <c r="F183" s="333" t="s">
        <v>2948</v>
      </c>
      <c r="G183" s="333"/>
      <c r="H183" s="217">
        <v>1</v>
      </c>
      <c r="I183" s="216">
        <v>530</v>
      </c>
      <c r="J183" s="333" t="s">
        <v>2949</v>
      </c>
      <c r="K183" s="333"/>
      <c r="L183" s="217">
        <v>4</v>
      </c>
    </row>
    <row r="184" spans="1:12" ht="13.5" customHeight="1">
      <c r="A184" s="216">
        <v>596</v>
      </c>
      <c r="B184" s="333" t="s">
        <v>2950</v>
      </c>
      <c r="C184" s="333"/>
      <c r="D184" s="217">
        <v>18</v>
      </c>
      <c r="E184" s="216">
        <v>589</v>
      </c>
      <c r="F184" s="333" t="s">
        <v>2951</v>
      </c>
      <c r="G184" s="333"/>
      <c r="H184" s="217">
        <v>17</v>
      </c>
      <c r="I184" s="216">
        <v>531</v>
      </c>
      <c r="J184" s="333" t="s">
        <v>2952</v>
      </c>
      <c r="K184" s="333"/>
      <c r="L184" s="217">
        <v>18</v>
      </c>
    </row>
    <row r="185" spans="1:12" ht="13.5" customHeight="1">
      <c r="A185" s="216">
        <v>180</v>
      </c>
      <c r="B185" s="333" t="s">
        <v>2953</v>
      </c>
      <c r="C185" s="333"/>
      <c r="D185" s="217">
        <v>8</v>
      </c>
      <c r="E185" s="216">
        <v>620</v>
      </c>
      <c r="F185" s="333" t="s">
        <v>2954</v>
      </c>
      <c r="G185" s="333"/>
      <c r="H185" s="217">
        <v>20</v>
      </c>
      <c r="I185" s="216">
        <v>540</v>
      </c>
      <c r="J185" s="333" t="s">
        <v>2955</v>
      </c>
      <c r="K185" s="333"/>
      <c r="L185" s="217">
        <v>1</v>
      </c>
    </row>
    <row r="186" spans="1:12" ht="13.5" customHeight="1">
      <c r="A186" s="216">
        <v>181</v>
      </c>
      <c r="B186" s="333" t="s">
        <v>2956</v>
      </c>
      <c r="C186" s="333"/>
      <c r="D186" s="217">
        <v>17</v>
      </c>
      <c r="E186" s="216">
        <v>590</v>
      </c>
      <c r="F186" s="333" t="s">
        <v>2957</v>
      </c>
      <c r="G186" s="333"/>
      <c r="H186" s="217">
        <v>17</v>
      </c>
      <c r="I186" s="216">
        <v>602</v>
      </c>
      <c r="J186" s="333" t="s">
        <v>2958</v>
      </c>
      <c r="K186" s="333"/>
      <c r="L186" s="217">
        <v>19</v>
      </c>
    </row>
    <row r="187" spans="1:12" ht="13.5" customHeight="1">
      <c r="A187" s="216">
        <v>597</v>
      </c>
      <c r="B187" s="333" t="s">
        <v>2959</v>
      </c>
      <c r="C187" s="333"/>
      <c r="D187" s="217">
        <v>18</v>
      </c>
      <c r="E187" s="216">
        <v>357</v>
      </c>
      <c r="F187" s="333" t="s">
        <v>2960</v>
      </c>
      <c r="G187" s="333"/>
      <c r="H187" s="217">
        <v>15</v>
      </c>
      <c r="I187" s="216">
        <v>534</v>
      </c>
      <c r="J187" s="333" t="s">
        <v>2961</v>
      </c>
      <c r="K187" s="333"/>
      <c r="L187" s="217">
        <v>16</v>
      </c>
    </row>
    <row r="188" spans="1:12" ht="13.5" customHeight="1">
      <c r="A188" s="216">
        <v>183</v>
      </c>
      <c r="B188" s="333" t="s">
        <v>2962</v>
      </c>
      <c r="C188" s="333"/>
      <c r="D188" s="217">
        <v>15</v>
      </c>
      <c r="E188" s="216">
        <v>583</v>
      </c>
      <c r="F188" s="333" t="s">
        <v>2963</v>
      </c>
      <c r="G188" s="333"/>
      <c r="H188" s="217">
        <v>16</v>
      </c>
      <c r="I188" s="218"/>
      <c r="J188" s="334"/>
      <c r="K188" s="334"/>
      <c r="L188" s="219"/>
    </row>
    <row r="189" spans="1:12" ht="13.5" customHeight="1">
      <c r="A189" s="220">
        <v>184</v>
      </c>
      <c r="B189" s="335" t="s">
        <v>2964</v>
      </c>
      <c r="C189" s="335"/>
      <c r="D189" s="221">
        <v>15</v>
      </c>
      <c r="E189" s="220">
        <v>574</v>
      </c>
      <c r="F189" s="335" t="s">
        <v>2963</v>
      </c>
      <c r="G189" s="335"/>
      <c r="H189" s="221">
        <v>13</v>
      </c>
      <c r="I189" s="222"/>
      <c r="J189" s="336"/>
      <c r="K189" s="336"/>
      <c r="L189" s="223"/>
    </row>
  </sheetData>
  <sheetProtection password="C79A" sheet="1"/>
  <mergeCells count="562">
    <mergeCell ref="B189:C189"/>
    <mergeCell ref="F189:G189"/>
    <mergeCell ref="J189:K189"/>
    <mergeCell ref="B187:C187"/>
    <mergeCell ref="F187:G187"/>
    <mergeCell ref="J187:K187"/>
    <mergeCell ref="B188:C188"/>
    <mergeCell ref="F188:G188"/>
    <mergeCell ref="J188:K188"/>
    <mergeCell ref="B185:C185"/>
    <mergeCell ref="F185:G185"/>
    <mergeCell ref="J185:K185"/>
    <mergeCell ref="B186:C186"/>
    <mergeCell ref="F186:G186"/>
    <mergeCell ref="J186:K186"/>
    <mergeCell ref="B183:C183"/>
    <mergeCell ref="F183:G183"/>
    <mergeCell ref="J183:K183"/>
    <mergeCell ref="B184:C184"/>
    <mergeCell ref="F184:G184"/>
    <mergeCell ref="J184:K184"/>
    <mergeCell ref="B181:C181"/>
    <mergeCell ref="F181:G181"/>
    <mergeCell ref="J181:K181"/>
    <mergeCell ref="B182:C182"/>
    <mergeCell ref="F182:G182"/>
    <mergeCell ref="J182:K182"/>
    <mergeCell ref="B179:C179"/>
    <mergeCell ref="F179:G179"/>
    <mergeCell ref="J179:K179"/>
    <mergeCell ref="B180:C180"/>
    <mergeCell ref="F180:G180"/>
    <mergeCell ref="J180:K180"/>
    <mergeCell ref="B177:C177"/>
    <mergeCell ref="F177:G177"/>
    <mergeCell ref="J177:K177"/>
    <mergeCell ref="B178:C178"/>
    <mergeCell ref="F178:G178"/>
    <mergeCell ref="J178:K178"/>
    <mergeCell ref="B175:C175"/>
    <mergeCell ref="F175:G175"/>
    <mergeCell ref="J175:K175"/>
    <mergeCell ref="B176:C176"/>
    <mergeCell ref="F176:G176"/>
    <mergeCell ref="J176:K176"/>
    <mergeCell ref="B173:C173"/>
    <mergeCell ref="F173:G173"/>
    <mergeCell ref="J173:K173"/>
    <mergeCell ref="B174:C174"/>
    <mergeCell ref="F174:G174"/>
    <mergeCell ref="J174:K174"/>
    <mergeCell ref="B171:C171"/>
    <mergeCell ref="F171:G171"/>
    <mergeCell ref="J171:K171"/>
    <mergeCell ref="B172:C172"/>
    <mergeCell ref="F172:G172"/>
    <mergeCell ref="J172:K172"/>
    <mergeCell ref="B169:C169"/>
    <mergeCell ref="F169:G169"/>
    <mergeCell ref="J169:K169"/>
    <mergeCell ref="B170:C170"/>
    <mergeCell ref="F170:G170"/>
    <mergeCell ref="J170:K170"/>
    <mergeCell ref="B167:C167"/>
    <mergeCell ref="F167:G167"/>
    <mergeCell ref="J167:K167"/>
    <mergeCell ref="B168:C168"/>
    <mergeCell ref="F168:G168"/>
    <mergeCell ref="J168:K168"/>
    <mergeCell ref="B165:C165"/>
    <mergeCell ref="F165:G165"/>
    <mergeCell ref="J165:K165"/>
    <mergeCell ref="B166:C166"/>
    <mergeCell ref="F166:G166"/>
    <mergeCell ref="J166:K166"/>
    <mergeCell ref="B163:C163"/>
    <mergeCell ref="F163:G163"/>
    <mergeCell ref="J163:K163"/>
    <mergeCell ref="B164:C164"/>
    <mergeCell ref="F164:G164"/>
    <mergeCell ref="J164:K164"/>
    <mergeCell ref="B161:C161"/>
    <mergeCell ref="F161:G161"/>
    <mergeCell ref="J161:K161"/>
    <mergeCell ref="B162:C162"/>
    <mergeCell ref="F162:G162"/>
    <mergeCell ref="J162:K162"/>
    <mergeCell ref="B159:C159"/>
    <mergeCell ref="F159:G159"/>
    <mergeCell ref="J159:K159"/>
    <mergeCell ref="B160:C160"/>
    <mergeCell ref="F160:G160"/>
    <mergeCell ref="J160:K160"/>
    <mergeCell ref="B157:C157"/>
    <mergeCell ref="F157:G157"/>
    <mergeCell ref="J157:K157"/>
    <mergeCell ref="B158:C158"/>
    <mergeCell ref="F158:G158"/>
    <mergeCell ref="J158:K158"/>
    <mergeCell ref="B155:C155"/>
    <mergeCell ref="F155:G155"/>
    <mergeCell ref="J155:K155"/>
    <mergeCell ref="B156:C156"/>
    <mergeCell ref="F156:G156"/>
    <mergeCell ref="J156:K156"/>
    <mergeCell ref="B153:C153"/>
    <mergeCell ref="F153:G153"/>
    <mergeCell ref="J153:K153"/>
    <mergeCell ref="B154:C154"/>
    <mergeCell ref="F154:G154"/>
    <mergeCell ref="J154:K154"/>
    <mergeCell ref="B151:C151"/>
    <mergeCell ref="F151:G151"/>
    <mergeCell ref="J151:K151"/>
    <mergeCell ref="B152:C152"/>
    <mergeCell ref="F152:G152"/>
    <mergeCell ref="J152:K152"/>
    <mergeCell ref="B149:C149"/>
    <mergeCell ref="F149:G149"/>
    <mergeCell ref="J149:K149"/>
    <mergeCell ref="B150:C150"/>
    <mergeCell ref="F150:G150"/>
    <mergeCell ref="J150:K150"/>
    <mergeCell ref="B147:C147"/>
    <mergeCell ref="F147:G147"/>
    <mergeCell ref="J147:K147"/>
    <mergeCell ref="B148:C148"/>
    <mergeCell ref="F148:G148"/>
    <mergeCell ref="J148:K148"/>
    <mergeCell ref="B145:C145"/>
    <mergeCell ref="F145:G145"/>
    <mergeCell ref="J145:K145"/>
    <mergeCell ref="B146:C146"/>
    <mergeCell ref="F146:G146"/>
    <mergeCell ref="J146:K146"/>
    <mergeCell ref="B143:C143"/>
    <mergeCell ref="F143:G143"/>
    <mergeCell ref="J143:K143"/>
    <mergeCell ref="B144:C144"/>
    <mergeCell ref="F144:G144"/>
    <mergeCell ref="J144:K144"/>
    <mergeCell ref="B141:C141"/>
    <mergeCell ref="F141:G141"/>
    <mergeCell ref="J141:K141"/>
    <mergeCell ref="B142:C142"/>
    <mergeCell ref="F142:G142"/>
    <mergeCell ref="J142:K142"/>
    <mergeCell ref="B139:C139"/>
    <mergeCell ref="F139:G139"/>
    <mergeCell ref="J139:K139"/>
    <mergeCell ref="B140:C140"/>
    <mergeCell ref="F140:G140"/>
    <mergeCell ref="J140:K140"/>
    <mergeCell ref="B137:C137"/>
    <mergeCell ref="F137:G137"/>
    <mergeCell ref="J137:K137"/>
    <mergeCell ref="B138:C138"/>
    <mergeCell ref="F138:G138"/>
    <mergeCell ref="J138:K138"/>
    <mergeCell ref="B135:C135"/>
    <mergeCell ref="F135:G135"/>
    <mergeCell ref="J135:K135"/>
    <mergeCell ref="B136:C136"/>
    <mergeCell ref="F136:G136"/>
    <mergeCell ref="J136:K136"/>
    <mergeCell ref="B133:C133"/>
    <mergeCell ref="F133:G133"/>
    <mergeCell ref="J133:K133"/>
    <mergeCell ref="B134:C134"/>
    <mergeCell ref="F134:G134"/>
    <mergeCell ref="J134:K134"/>
    <mergeCell ref="B131:C131"/>
    <mergeCell ref="F131:G131"/>
    <mergeCell ref="J131:K131"/>
    <mergeCell ref="B132:C132"/>
    <mergeCell ref="F132:G132"/>
    <mergeCell ref="J132:K132"/>
    <mergeCell ref="B129:C129"/>
    <mergeCell ref="F129:G129"/>
    <mergeCell ref="J129:K129"/>
    <mergeCell ref="B130:C130"/>
    <mergeCell ref="F130:G130"/>
    <mergeCell ref="J130:K130"/>
    <mergeCell ref="B127:C127"/>
    <mergeCell ref="F127:G127"/>
    <mergeCell ref="J127:K127"/>
    <mergeCell ref="B128:C128"/>
    <mergeCell ref="F128:G128"/>
    <mergeCell ref="J128:K128"/>
    <mergeCell ref="B125:C125"/>
    <mergeCell ref="F125:G125"/>
    <mergeCell ref="J125:K125"/>
    <mergeCell ref="B126:C126"/>
    <mergeCell ref="F126:G126"/>
    <mergeCell ref="J126:K126"/>
    <mergeCell ref="B123:C123"/>
    <mergeCell ref="F123:G123"/>
    <mergeCell ref="J123:K123"/>
    <mergeCell ref="B124:C124"/>
    <mergeCell ref="F124:G124"/>
    <mergeCell ref="J124:K124"/>
    <mergeCell ref="B121:C121"/>
    <mergeCell ref="F121:G121"/>
    <mergeCell ref="J121:K121"/>
    <mergeCell ref="B122:C122"/>
    <mergeCell ref="F122:G122"/>
    <mergeCell ref="J122:K122"/>
    <mergeCell ref="B119:C119"/>
    <mergeCell ref="F119:G119"/>
    <mergeCell ref="J119:K119"/>
    <mergeCell ref="B120:C120"/>
    <mergeCell ref="F120:G120"/>
    <mergeCell ref="J120:K120"/>
    <mergeCell ref="B117:C117"/>
    <mergeCell ref="F117:G117"/>
    <mergeCell ref="J117:K117"/>
    <mergeCell ref="B118:C118"/>
    <mergeCell ref="F118:G118"/>
    <mergeCell ref="J118:K118"/>
    <mergeCell ref="B115:C115"/>
    <mergeCell ref="F115:G115"/>
    <mergeCell ref="J115:K115"/>
    <mergeCell ref="B116:C116"/>
    <mergeCell ref="F116:G116"/>
    <mergeCell ref="J116:K116"/>
    <mergeCell ref="B113:C113"/>
    <mergeCell ref="F113:G113"/>
    <mergeCell ref="J113:K113"/>
    <mergeCell ref="B114:C114"/>
    <mergeCell ref="F114:G114"/>
    <mergeCell ref="J114:K114"/>
    <mergeCell ref="B111:C111"/>
    <mergeCell ref="F111:G111"/>
    <mergeCell ref="J111:K111"/>
    <mergeCell ref="B112:C112"/>
    <mergeCell ref="F112:G112"/>
    <mergeCell ref="J112:K112"/>
    <mergeCell ref="B109:C109"/>
    <mergeCell ref="F109:G109"/>
    <mergeCell ref="J109:K109"/>
    <mergeCell ref="B110:C110"/>
    <mergeCell ref="F110:G110"/>
    <mergeCell ref="J110:K110"/>
    <mergeCell ref="B107:C107"/>
    <mergeCell ref="F107:G107"/>
    <mergeCell ref="J107:K107"/>
    <mergeCell ref="B108:C108"/>
    <mergeCell ref="F108:G108"/>
    <mergeCell ref="J108:K108"/>
    <mergeCell ref="B105:C105"/>
    <mergeCell ref="F105:G105"/>
    <mergeCell ref="J105:K105"/>
    <mergeCell ref="B106:C106"/>
    <mergeCell ref="F106:G106"/>
    <mergeCell ref="J106:K106"/>
    <mergeCell ref="B103:C103"/>
    <mergeCell ref="F103:G103"/>
    <mergeCell ref="J103:K103"/>
    <mergeCell ref="B104:C104"/>
    <mergeCell ref="F104:G104"/>
    <mergeCell ref="J104:K104"/>
    <mergeCell ref="B101:C101"/>
    <mergeCell ref="F101:G101"/>
    <mergeCell ref="J101:K101"/>
    <mergeCell ref="B102:C102"/>
    <mergeCell ref="F102:G102"/>
    <mergeCell ref="J102:K102"/>
    <mergeCell ref="B99:C99"/>
    <mergeCell ref="F99:G99"/>
    <mergeCell ref="J99:K99"/>
    <mergeCell ref="B100:C100"/>
    <mergeCell ref="F100:G100"/>
    <mergeCell ref="J100:K100"/>
    <mergeCell ref="B97:C97"/>
    <mergeCell ref="F97:G97"/>
    <mergeCell ref="J97:K97"/>
    <mergeCell ref="B98:C98"/>
    <mergeCell ref="F98:G98"/>
    <mergeCell ref="J98:K98"/>
    <mergeCell ref="B95:C95"/>
    <mergeCell ref="F95:G95"/>
    <mergeCell ref="J95:K95"/>
    <mergeCell ref="B96:C96"/>
    <mergeCell ref="F96:G96"/>
    <mergeCell ref="J96:K96"/>
    <mergeCell ref="B93:C93"/>
    <mergeCell ref="F93:G93"/>
    <mergeCell ref="J93:K93"/>
    <mergeCell ref="B94:C94"/>
    <mergeCell ref="F94:G94"/>
    <mergeCell ref="J94:K94"/>
    <mergeCell ref="B91:C91"/>
    <mergeCell ref="F91:G91"/>
    <mergeCell ref="J91:K91"/>
    <mergeCell ref="B92:C92"/>
    <mergeCell ref="F92:G92"/>
    <mergeCell ref="J92:K92"/>
    <mergeCell ref="B89:C89"/>
    <mergeCell ref="F89:G89"/>
    <mergeCell ref="J89:K89"/>
    <mergeCell ref="B90:C90"/>
    <mergeCell ref="F90:G90"/>
    <mergeCell ref="J90:K90"/>
    <mergeCell ref="B87:C87"/>
    <mergeCell ref="F87:G87"/>
    <mergeCell ref="J87:K87"/>
    <mergeCell ref="B88:C88"/>
    <mergeCell ref="F88:G88"/>
    <mergeCell ref="J88:K88"/>
    <mergeCell ref="B85:C85"/>
    <mergeCell ref="F85:G85"/>
    <mergeCell ref="J85:K85"/>
    <mergeCell ref="B86:C86"/>
    <mergeCell ref="F86:G86"/>
    <mergeCell ref="J86:K86"/>
    <mergeCell ref="B83:C83"/>
    <mergeCell ref="F83:G83"/>
    <mergeCell ref="J83:K83"/>
    <mergeCell ref="B84:C84"/>
    <mergeCell ref="F84:G84"/>
    <mergeCell ref="J84:K84"/>
    <mergeCell ref="B81:C81"/>
    <mergeCell ref="F81:G81"/>
    <mergeCell ref="J81:K81"/>
    <mergeCell ref="B82:C82"/>
    <mergeCell ref="F82:G82"/>
    <mergeCell ref="J82:K82"/>
    <mergeCell ref="B79:C79"/>
    <mergeCell ref="F79:G79"/>
    <mergeCell ref="J79:K79"/>
    <mergeCell ref="B80:C80"/>
    <mergeCell ref="F80:G80"/>
    <mergeCell ref="J80:K80"/>
    <mergeCell ref="B77:C77"/>
    <mergeCell ref="F77:G77"/>
    <mergeCell ref="J77:K77"/>
    <mergeCell ref="B78:C78"/>
    <mergeCell ref="F78:G78"/>
    <mergeCell ref="J78:K78"/>
    <mergeCell ref="B75:C75"/>
    <mergeCell ref="F75:G75"/>
    <mergeCell ref="J75:K75"/>
    <mergeCell ref="B76:C76"/>
    <mergeCell ref="F76:G76"/>
    <mergeCell ref="J76:K76"/>
    <mergeCell ref="B73:C73"/>
    <mergeCell ref="F73:G73"/>
    <mergeCell ref="J73:K73"/>
    <mergeCell ref="B74:C74"/>
    <mergeCell ref="F74:G74"/>
    <mergeCell ref="J74:K74"/>
    <mergeCell ref="B71:C71"/>
    <mergeCell ref="F71:G71"/>
    <mergeCell ref="J71:K71"/>
    <mergeCell ref="B72:C72"/>
    <mergeCell ref="F72:G72"/>
    <mergeCell ref="J72:K72"/>
    <mergeCell ref="B69:C69"/>
    <mergeCell ref="F69:G69"/>
    <mergeCell ref="J69:K69"/>
    <mergeCell ref="B70:C70"/>
    <mergeCell ref="F70:G70"/>
    <mergeCell ref="J70:K70"/>
    <mergeCell ref="B67:C67"/>
    <mergeCell ref="F67:G67"/>
    <mergeCell ref="J67:K67"/>
    <mergeCell ref="B68:C68"/>
    <mergeCell ref="F68:G68"/>
    <mergeCell ref="J68:K68"/>
    <mergeCell ref="B65:C65"/>
    <mergeCell ref="F65:G65"/>
    <mergeCell ref="J65:K65"/>
    <mergeCell ref="B66:C66"/>
    <mergeCell ref="F66:G66"/>
    <mergeCell ref="J66:K66"/>
    <mergeCell ref="B63:C63"/>
    <mergeCell ref="F63:G63"/>
    <mergeCell ref="J63:K63"/>
    <mergeCell ref="B64:C64"/>
    <mergeCell ref="F64:G64"/>
    <mergeCell ref="J64:K64"/>
    <mergeCell ref="B61:C61"/>
    <mergeCell ref="F61:G61"/>
    <mergeCell ref="J61:K61"/>
    <mergeCell ref="B62:C62"/>
    <mergeCell ref="F62:G62"/>
    <mergeCell ref="J62:K62"/>
    <mergeCell ref="B59:C59"/>
    <mergeCell ref="F59:G59"/>
    <mergeCell ref="J59:K59"/>
    <mergeCell ref="B60:C60"/>
    <mergeCell ref="F60:G60"/>
    <mergeCell ref="J60:K60"/>
    <mergeCell ref="B57:C57"/>
    <mergeCell ref="F57:G57"/>
    <mergeCell ref="J57:K57"/>
    <mergeCell ref="B58:C58"/>
    <mergeCell ref="F58:G58"/>
    <mergeCell ref="J58:K58"/>
    <mergeCell ref="B55:C55"/>
    <mergeCell ref="F55:G55"/>
    <mergeCell ref="J55:K55"/>
    <mergeCell ref="B56:C56"/>
    <mergeCell ref="F56:G56"/>
    <mergeCell ref="J56:K56"/>
    <mergeCell ref="B53:C53"/>
    <mergeCell ref="F53:G53"/>
    <mergeCell ref="J53:K53"/>
    <mergeCell ref="B54:C54"/>
    <mergeCell ref="F54:G54"/>
    <mergeCell ref="J54:K54"/>
    <mergeCell ref="B51:C51"/>
    <mergeCell ref="F51:G51"/>
    <mergeCell ref="J51:K51"/>
    <mergeCell ref="B52:C52"/>
    <mergeCell ref="F52:G52"/>
    <mergeCell ref="J52:K52"/>
    <mergeCell ref="B49:C49"/>
    <mergeCell ref="F49:G49"/>
    <mergeCell ref="J49:K49"/>
    <mergeCell ref="B50:C50"/>
    <mergeCell ref="F50:G50"/>
    <mergeCell ref="J50:K50"/>
    <mergeCell ref="B47:C47"/>
    <mergeCell ref="F47:G47"/>
    <mergeCell ref="J47:K47"/>
    <mergeCell ref="B48:C48"/>
    <mergeCell ref="F48:G48"/>
    <mergeCell ref="J48:K48"/>
    <mergeCell ref="B45:C45"/>
    <mergeCell ref="F45:G45"/>
    <mergeCell ref="J45:K45"/>
    <mergeCell ref="B46:C46"/>
    <mergeCell ref="F46:G46"/>
    <mergeCell ref="J46:K46"/>
    <mergeCell ref="B43:C43"/>
    <mergeCell ref="F43:G43"/>
    <mergeCell ref="J43:K43"/>
    <mergeCell ref="B44:C44"/>
    <mergeCell ref="F44:G44"/>
    <mergeCell ref="J44:K44"/>
    <mergeCell ref="B41:C41"/>
    <mergeCell ref="F41:G41"/>
    <mergeCell ref="J41:K41"/>
    <mergeCell ref="B42:C42"/>
    <mergeCell ref="F42:G42"/>
    <mergeCell ref="J42:K42"/>
    <mergeCell ref="B39:C39"/>
    <mergeCell ref="F39:G39"/>
    <mergeCell ref="J39:K39"/>
    <mergeCell ref="B40:C40"/>
    <mergeCell ref="F40:G40"/>
    <mergeCell ref="J40:K40"/>
    <mergeCell ref="B37:C37"/>
    <mergeCell ref="F37:G37"/>
    <mergeCell ref="J37:K37"/>
    <mergeCell ref="B38:C38"/>
    <mergeCell ref="F38:G38"/>
    <mergeCell ref="J38:K38"/>
    <mergeCell ref="B35:C35"/>
    <mergeCell ref="F35:G35"/>
    <mergeCell ref="J35:K35"/>
    <mergeCell ref="B36:C36"/>
    <mergeCell ref="F36:G36"/>
    <mergeCell ref="J36:K36"/>
    <mergeCell ref="B33:C33"/>
    <mergeCell ref="F33:G33"/>
    <mergeCell ref="J33:K33"/>
    <mergeCell ref="B34:C34"/>
    <mergeCell ref="F34:G34"/>
    <mergeCell ref="J34:K34"/>
    <mergeCell ref="B31:C31"/>
    <mergeCell ref="F31:G31"/>
    <mergeCell ref="J31:K31"/>
    <mergeCell ref="B32:C32"/>
    <mergeCell ref="F32:G32"/>
    <mergeCell ref="J32:K32"/>
    <mergeCell ref="B29:C29"/>
    <mergeCell ref="F29:G29"/>
    <mergeCell ref="J29:K29"/>
    <mergeCell ref="B30:C30"/>
    <mergeCell ref="F30:G30"/>
    <mergeCell ref="J30:K30"/>
    <mergeCell ref="B27:C27"/>
    <mergeCell ref="F27:G27"/>
    <mergeCell ref="J27:K27"/>
    <mergeCell ref="B28:C28"/>
    <mergeCell ref="F28:G28"/>
    <mergeCell ref="J28:K28"/>
    <mergeCell ref="B25:C25"/>
    <mergeCell ref="F25:G25"/>
    <mergeCell ref="J25:K25"/>
    <mergeCell ref="B26:C26"/>
    <mergeCell ref="F26:G26"/>
    <mergeCell ref="J26:K26"/>
    <mergeCell ref="B23:C23"/>
    <mergeCell ref="F23:G23"/>
    <mergeCell ref="J23:K23"/>
    <mergeCell ref="B24:C24"/>
    <mergeCell ref="F24:G24"/>
    <mergeCell ref="J24:K24"/>
    <mergeCell ref="B21:C21"/>
    <mergeCell ref="F21:G21"/>
    <mergeCell ref="J21:K21"/>
    <mergeCell ref="B22:C22"/>
    <mergeCell ref="F22:G22"/>
    <mergeCell ref="J22:K22"/>
    <mergeCell ref="B19:C19"/>
    <mergeCell ref="F19:G19"/>
    <mergeCell ref="J19:K19"/>
    <mergeCell ref="B20:C20"/>
    <mergeCell ref="F20:G20"/>
    <mergeCell ref="J20:K20"/>
    <mergeCell ref="B17:C17"/>
    <mergeCell ref="F17:G17"/>
    <mergeCell ref="J17:K17"/>
    <mergeCell ref="B18:C18"/>
    <mergeCell ref="F18:G18"/>
    <mergeCell ref="J18:K18"/>
    <mergeCell ref="B15:C15"/>
    <mergeCell ref="F15:G15"/>
    <mergeCell ref="J15:K15"/>
    <mergeCell ref="B16:C16"/>
    <mergeCell ref="F16:G16"/>
    <mergeCell ref="J16:K16"/>
    <mergeCell ref="B13:C13"/>
    <mergeCell ref="F13:G13"/>
    <mergeCell ref="J13:K13"/>
    <mergeCell ref="B14:C14"/>
    <mergeCell ref="F14:G14"/>
    <mergeCell ref="J14:K14"/>
    <mergeCell ref="B11:C11"/>
    <mergeCell ref="F11:G11"/>
    <mergeCell ref="J11:K11"/>
    <mergeCell ref="B12:C12"/>
    <mergeCell ref="F12:G12"/>
    <mergeCell ref="J12:K12"/>
    <mergeCell ref="B9:C9"/>
    <mergeCell ref="F9:G9"/>
    <mergeCell ref="J9:K9"/>
    <mergeCell ref="B10:C10"/>
    <mergeCell ref="F10:G10"/>
    <mergeCell ref="J10:K10"/>
    <mergeCell ref="B7:C7"/>
    <mergeCell ref="F7:G7"/>
    <mergeCell ref="J7:K7"/>
    <mergeCell ref="B8:C8"/>
    <mergeCell ref="F8:G8"/>
    <mergeCell ref="J8:K8"/>
    <mergeCell ref="B5:C5"/>
    <mergeCell ref="F5:G5"/>
    <mergeCell ref="J5:K5"/>
    <mergeCell ref="B6:C6"/>
    <mergeCell ref="F6:G6"/>
    <mergeCell ref="J6:K6"/>
    <mergeCell ref="A2:L2"/>
    <mergeCell ref="B3:C3"/>
    <mergeCell ref="F3:G3"/>
    <mergeCell ref="J3:K3"/>
    <mergeCell ref="B4:C4"/>
    <mergeCell ref="F4:G4"/>
    <mergeCell ref="J4:K4"/>
  </mergeCells>
  <hyperlinks>
    <hyperlink ref="B1" location="Novosti!A1" display="Novosti"/>
    <hyperlink ref="C1" location="Upute!A1" display="Upute"/>
    <hyperlink ref="D1" location="RefStr!A1" display="RefStr"/>
    <hyperlink ref="E1" location="PRRAS!A1" display="PR-RAS"/>
    <hyperlink ref="F1" location="BIL!A1" display="BIL"/>
    <hyperlink ref="G1" location="Kontrole!A1" display="Kontrole"/>
    <hyperlink ref="H1" location="ZupOpc!A1" display="ZupOpc"/>
    <hyperlink ref="I1" location="Djelat!A1" display="Djelat"/>
    <hyperlink ref="J1" location="Promjene!A1" display="Promjene"/>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IV6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9.28125" style="224" customWidth="1"/>
    <col min="2" max="11" width="11.28125" style="8" customWidth="1"/>
    <col min="12" max="12" width="1.7109375" style="8" customWidth="1"/>
    <col min="13" max="16384" width="0" style="8" hidden="1" customWidth="1"/>
  </cols>
  <sheetData>
    <row r="1" spans="1:256" ht="30" customHeight="1">
      <c r="A1" s="1" t="s">
        <v>0</v>
      </c>
      <c r="B1" s="2" t="s">
        <v>1</v>
      </c>
      <c r="C1" s="2" t="s">
        <v>2</v>
      </c>
      <c r="D1" s="2" t="s">
        <v>3</v>
      </c>
      <c r="E1" s="2" t="s">
        <v>4</v>
      </c>
      <c r="F1" s="2" t="s">
        <v>5</v>
      </c>
      <c r="G1" s="2" t="s">
        <v>6</v>
      </c>
      <c r="H1" s="2" t="s">
        <v>7</v>
      </c>
      <c r="I1" s="2" t="s">
        <v>8</v>
      </c>
      <c r="J1" s="2" t="s">
        <v>9</v>
      </c>
      <c r="K1"/>
      <c r="L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1" ht="30" customHeight="1">
      <c r="A2" s="337" t="s">
        <v>2965</v>
      </c>
      <c r="B2" s="337"/>
      <c r="C2" s="337"/>
      <c r="D2" s="337"/>
      <c r="E2" s="337"/>
      <c r="F2" s="337"/>
      <c r="G2" s="337"/>
      <c r="H2" s="337"/>
      <c r="I2" s="337"/>
      <c r="J2" s="337"/>
      <c r="K2" s="337"/>
    </row>
    <row r="3" spans="1:11" ht="12.75" customHeight="1">
      <c r="A3" s="225" t="s">
        <v>2409</v>
      </c>
      <c r="B3" s="338" t="s">
        <v>2966</v>
      </c>
      <c r="C3" s="338"/>
      <c r="D3" s="338"/>
      <c r="E3" s="338"/>
      <c r="F3" s="338"/>
      <c r="G3" s="338"/>
      <c r="H3" s="338"/>
      <c r="I3" s="338"/>
      <c r="J3" s="338"/>
      <c r="K3" s="338"/>
    </row>
    <row r="4" spans="1:11" ht="13.5" customHeight="1">
      <c r="A4" s="226" t="s">
        <v>139</v>
      </c>
      <c r="B4" s="339" t="s">
        <v>140</v>
      </c>
      <c r="C4" s="339"/>
      <c r="D4" s="339"/>
      <c r="E4" s="339"/>
      <c r="F4" s="339"/>
      <c r="G4" s="339"/>
      <c r="H4" s="339"/>
      <c r="I4" s="339"/>
      <c r="J4" s="339"/>
      <c r="K4" s="339"/>
    </row>
    <row r="5" spans="1:11" ht="13.5" customHeight="1">
      <c r="A5" s="227" t="s">
        <v>144</v>
      </c>
      <c r="B5" s="340" t="s">
        <v>145</v>
      </c>
      <c r="C5" s="340"/>
      <c r="D5" s="340"/>
      <c r="E5" s="340"/>
      <c r="F5" s="340"/>
      <c r="G5" s="340"/>
      <c r="H5" s="340"/>
      <c r="I5" s="340"/>
      <c r="J5" s="340"/>
      <c r="K5" s="340"/>
    </row>
    <row r="6" spans="1:11" ht="13.5" customHeight="1">
      <c r="A6" s="227" t="s">
        <v>150</v>
      </c>
      <c r="B6" s="340" t="s">
        <v>151</v>
      </c>
      <c r="C6" s="340"/>
      <c r="D6" s="340"/>
      <c r="E6" s="340"/>
      <c r="F6" s="340"/>
      <c r="G6" s="340"/>
      <c r="H6" s="340"/>
      <c r="I6" s="340"/>
      <c r="J6" s="340"/>
      <c r="K6" s="340"/>
    </row>
    <row r="7" spans="1:11" ht="13.5" customHeight="1">
      <c r="A7" s="227" t="s">
        <v>156</v>
      </c>
      <c r="B7" s="340" t="s">
        <v>157</v>
      </c>
      <c r="C7" s="340"/>
      <c r="D7" s="340"/>
      <c r="E7" s="340"/>
      <c r="F7" s="340"/>
      <c r="G7" s="340"/>
      <c r="H7" s="340"/>
      <c r="I7" s="340"/>
      <c r="J7" s="340"/>
      <c r="K7" s="340"/>
    </row>
    <row r="8" spans="1:11" ht="13.5" customHeight="1">
      <c r="A8" s="227" t="s">
        <v>160</v>
      </c>
      <c r="B8" s="340" t="s">
        <v>161</v>
      </c>
      <c r="C8" s="340"/>
      <c r="D8" s="340"/>
      <c r="E8" s="340"/>
      <c r="F8" s="340"/>
      <c r="G8" s="340"/>
      <c r="H8" s="340"/>
      <c r="I8" s="340"/>
      <c r="J8" s="340"/>
      <c r="K8" s="340"/>
    </row>
    <row r="9" spans="1:11" ht="13.5" customHeight="1">
      <c r="A9" s="227" t="s">
        <v>164</v>
      </c>
      <c r="B9" s="340" t="s">
        <v>165</v>
      </c>
      <c r="C9" s="340"/>
      <c r="D9" s="340"/>
      <c r="E9" s="340"/>
      <c r="F9" s="340"/>
      <c r="G9" s="340"/>
      <c r="H9" s="340"/>
      <c r="I9" s="340"/>
      <c r="J9" s="340"/>
      <c r="K9" s="340"/>
    </row>
    <row r="10" spans="1:11" ht="13.5" customHeight="1">
      <c r="A10" s="227" t="s">
        <v>168</v>
      </c>
      <c r="B10" s="340" t="s">
        <v>169</v>
      </c>
      <c r="C10" s="340"/>
      <c r="D10" s="340"/>
      <c r="E10" s="340"/>
      <c r="F10" s="340"/>
      <c r="G10" s="340"/>
      <c r="H10" s="340"/>
      <c r="I10" s="340"/>
      <c r="J10" s="340"/>
      <c r="K10" s="340"/>
    </row>
    <row r="11" spans="1:11" ht="13.5" customHeight="1">
      <c r="A11" s="227" t="s">
        <v>172</v>
      </c>
      <c r="B11" s="340" t="s">
        <v>173</v>
      </c>
      <c r="C11" s="340"/>
      <c r="D11" s="340"/>
      <c r="E11" s="340"/>
      <c r="F11" s="340"/>
      <c r="G11" s="340"/>
      <c r="H11" s="340"/>
      <c r="I11" s="340"/>
      <c r="J11" s="340"/>
      <c r="K11" s="340"/>
    </row>
    <row r="12" spans="1:11" ht="13.5" customHeight="1">
      <c r="A12" s="227" t="s">
        <v>176</v>
      </c>
      <c r="B12" s="340" t="s">
        <v>177</v>
      </c>
      <c r="C12" s="340"/>
      <c r="D12" s="340"/>
      <c r="E12" s="340"/>
      <c r="F12" s="340"/>
      <c r="G12" s="340"/>
      <c r="H12" s="340"/>
      <c r="I12" s="340"/>
      <c r="J12" s="340"/>
      <c r="K12" s="340"/>
    </row>
    <row r="13" spans="1:11" ht="13.5" customHeight="1">
      <c r="A13" s="227" t="s">
        <v>181</v>
      </c>
      <c r="B13" s="340" t="s">
        <v>182</v>
      </c>
      <c r="C13" s="340"/>
      <c r="D13" s="340"/>
      <c r="E13" s="340"/>
      <c r="F13" s="340"/>
      <c r="G13" s="340"/>
      <c r="H13" s="340"/>
      <c r="I13" s="340"/>
      <c r="J13" s="340"/>
      <c r="K13" s="340"/>
    </row>
    <row r="14" spans="1:11" ht="13.5" customHeight="1">
      <c r="A14" s="227" t="s">
        <v>186</v>
      </c>
      <c r="B14" s="340" t="s">
        <v>187</v>
      </c>
      <c r="C14" s="340"/>
      <c r="D14" s="340"/>
      <c r="E14" s="340"/>
      <c r="F14" s="340"/>
      <c r="G14" s="340"/>
      <c r="H14" s="340"/>
      <c r="I14" s="340"/>
      <c r="J14" s="340"/>
      <c r="K14" s="340"/>
    </row>
    <row r="15" spans="1:11" ht="13.5" customHeight="1">
      <c r="A15" s="227" t="s">
        <v>191</v>
      </c>
      <c r="B15" s="340" t="s">
        <v>192</v>
      </c>
      <c r="C15" s="340"/>
      <c r="D15" s="340"/>
      <c r="E15" s="340"/>
      <c r="F15" s="340"/>
      <c r="G15" s="340"/>
      <c r="H15" s="340"/>
      <c r="I15" s="340"/>
      <c r="J15" s="340"/>
      <c r="K15" s="340"/>
    </row>
    <row r="16" spans="1:11" ht="13.5" customHeight="1">
      <c r="A16" s="227" t="s">
        <v>196</v>
      </c>
      <c r="B16" s="340" t="s">
        <v>197</v>
      </c>
      <c r="C16" s="340"/>
      <c r="D16" s="340"/>
      <c r="E16" s="340"/>
      <c r="F16" s="340"/>
      <c r="G16" s="340"/>
      <c r="H16" s="340"/>
      <c r="I16" s="340"/>
      <c r="J16" s="340"/>
      <c r="K16" s="340"/>
    </row>
    <row r="17" spans="1:11" ht="13.5" customHeight="1">
      <c r="A17" s="227" t="s">
        <v>201</v>
      </c>
      <c r="B17" s="340" t="s">
        <v>202</v>
      </c>
      <c r="C17" s="340"/>
      <c r="D17" s="340"/>
      <c r="E17" s="340"/>
      <c r="F17" s="340"/>
      <c r="G17" s="340"/>
      <c r="H17" s="340"/>
      <c r="I17" s="340"/>
      <c r="J17" s="340"/>
      <c r="K17" s="340"/>
    </row>
    <row r="18" spans="1:11" ht="13.5" customHeight="1">
      <c r="A18" s="227" t="s">
        <v>206</v>
      </c>
      <c r="B18" s="340" t="s">
        <v>207</v>
      </c>
      <c r="C18" s="340"/>
      <c r="D18" s="340"/>
      <c r="E18" s="340"/>
      <c r="F18" s="340"/>
      <c r="G18" s="340"/>
      <c r="H18" s="340"/>
      <c r="I18" s="340"/>
      <c r="J18" s="340"/>
      <c r="K18" s="340"/>
    </row>
    <row r="19" spans="1:11" ht="13.5" customHeight="1">
      <c r="A19" s="227" t="s">
        <v>211</v>
      </c>
      <c r="B19" s="340" t="s">
        <v>212</v>
      </c>
      <c r="C19" s="340"/>
      <c r="D19" s="340"/>
      <c r="E19" s="340"/>
      <c r="F19" s="340"/>
      <c r="G19" s="340"/>
      <c r="H19" s="340"/>
      <c r="I19" s="340"/>
      <c r="J19" s="340"/>
      <c r="K19" s="340"/>
    </row>
    <row r="20" spans="1:11" ht="13.5" customHeight="1">
      <c r="A20" s="227" t="s">
        <v>216</v>
      </c>
      <c r="B20" s="340" t="s">
        <v>217</v>
      </c>
      <c r="C20" s="340"/>
      <c r="D20" s="340"/>
      <c r="E20" s="340"/>
      <c r="F20" s="340"/>
      <c r="G20" s="340"/>
      <c r="H20" s="340"/>
      <c r="I20" s="340"/>
      <c r="J20" s="340"/>
      <c r="K20" s="340"/>
    </row>
    <row r="21" spans="1:11" ht="13.5" customHeight="1">
      <c r="A21" s="227" t="s">
        <v>221</v>
      </c>
      <c r="B21" s="340" t="s">
        <v>222</v>
      </c>
      <c r="C21" s="340"/>
      <c r="D21" s="340"/>
      <c r="E21" s="340"/>
      <c r="F21" s="340"/>
      <c r="G21" s="340"/>
      <c r="H21" s="340"/>
      <c r="I21" s="340"/>
      <c r="J21" s="340"/>
      <c r="K21" s="340"/>
    </row>
    <row r="22" spans="1:11" ht="13.5" customHeight="1">
      <c r="A22" s="227" t="s">
        <v>226</v>
      </c>
      <c r="B22" s="340" t="s">
        <v>227</v>
      </c>
      <c r="C22" s="340"/>
      <c r="D22" s="340"/>
      <c r="E22" s="340"/>
      <c r="F22" s="340"/>
      <c r="G22" s="340"/>
      <c r="H22" s="340"/>
      <c r="I22" s="340"/>
      <c r="J22" s="340"/>
      <c r="K22" s="340"/>
    </row>
    <row r="23" spans="1:11" ht="13.5" customHeight="1">
      <c r="A23" s="227" t="s">
        <v>231</v>
      </c>
      <c r="B23" s="340" t="s">
        <v>232</v>
      </c>
      <c r="C23" s="340"/>
      <c r="D23" s="340"/>
      <c r="E23" s="340"/>
      <c r="F23" s="340"/>
      <c r="G23" s="340"/>
      <c r="H23" s="340"/>
      <c r="I23" s="340"/>
      <c r="J23" s="340"/>
      <c r="K23" s="340"/>
    </row>
    <row r="24" spans="1:11" ht="13.5" customHeight="1">
      <c r="A24" s="227" t="s">
        <v>236</v>
      </c>
      <c r="B24" s="340" t="s">
        <v>237</v>
      </c>
      <c r="C24" s="340"/>
      <c r="D24" s="340"/>
      <c r="E24" s="340"/>
      <c r="F24" s="340"/>
      <c r="G24" s="340"/>
      <c r="H24" s="340"/>
      <c r="I24" s="340"/>
      <c r="J24" s="340"/>
      <c r="K24" s="340"/>
    </row>
    <row r="25" spans="1:11" ht="13.5" customHeight="1">
      <c r="A25" s="227" t="s">
        <v>241</v>
      </c>
      <c r="B25" s="340" t="s">
        <v>242</v>
      </c>
      <c r="C25" s="340"/>
      <c r="D25" s="340"/>
      <c r="E25" s="340"/>
      <c r="F25" s="340"/>
      <c r="G25" s="340"/>
      <c r="H25" s="340"/>
      <c r="I25" s="340"/>
      <c r="J25" s="340"/>
      <c r="K25" s="340"/>
    </row>
    <row r="26" spans="1:11" ht="13.5" customHeight="1">
      <c r="A26" s="227" t="s">
        <v>246</v>
      </c>
      <c r="B26" s="340" t="s">
        <v>247</v>
      </c>
      <c r="C26" s="340"/>
      <c r="D26" s="340"/>
      <c r="E26" s="340"/>
      <c r="F26" s="340"/>
      <c r="G26" s="340"/>
      <c r="H26" s="340"/>
      <c r="I26" s="340"/>
      <c r="J26" s="340"/>
      <c r="K26" s="340"/>
    </row>
    <row r="27" spans="1:11" ht="13.5" customHeight="1">
      <c r="A27" s="227" t="s">
        <v>251</v>
      </c>
      <c r="B27" s="340" t="s">
        <v>252</v>
      </c>
      <c r="C27" s="340"/>
      <c r="D27" s="340"/>
      <c r="E27" s="340"/>
      <c r="F27" s="340"/>
      <c r="G27" s="340"/>
      <c r="H27" s="340"/>
      <c r="I27" s="340"/>
      <c r="J27" s="340"/>
      <c r="K27" s="340"/>
    </row>
    <row r="28" spans="1:11" ht="13.5" customHeight="1">
      <c r="A28" s="227" t="s">
        <v>256</v>
      </c>
      <c r="B28" s="340" t="s">
        <v>257</v>
      </c>
      <c r="C28" s="340"/>
      <c r="D28" s="340"/>
      <c r="E28" s="340"/>
      <c r="F28" s="340"/>
      <c r="G28" s="340"/>
      <c r="H28" s="340"/>
      <c r="I28" s="340"/>
      <c r="J28" s="340"/>
      <c r="K28" s="340"/>
    </row>
    <row r="29" spans="1:11" ht="13.5" customHeight="1">
      <c r="A29" s="227" t="s">
        <v>261</v>
      </c>
      <c r="B29" s="340" t="s">
        <v>262</v>
      </c>
      <c r="C29" s="340"/>
      <c r="D29" s="340"/>
      <c r="E29" s="340"/>
      <c r="F29" s="340"/>
      <c r="G29" s="340"/>
      <c r="H29" s="340"/>
      <c r="I29" s="340"/>
      <c r="J29" s="340"/>
      <c r="K29" s="340"/>
    </row>
    <row r="30" spans="1:11" ht="13.5" customHeight="1">
      <c r="A30" s="227" t="s">
        <v>266</v>
      </c>
      <c r="B30" s="340" t="s">
        <v>267</v>
      </c>
      <c r="C30" s="340"/>
      <c r="D30" s="340"/>
      <c r="E30" s="340"/>
      <c r="F30" s="340"/>
      <c r="G30" s="340"/>
      <c r="H30" s="340"/>
      <c r="I30" s="340"/>
      <c r="J30" s="340"/>
      <c r="K30" s="340"/>
    </row>
    <row r="31" spans="1:11" ht="13.5" customHeight="1">
      <c r="A31" s="227" t="s">
        <v>271</v>
      </c>
      <c r="B31" s="340" t="s">
        <v>272</v>
      </c>
      <c r="C31" s="340"/>
      <c r="D31" s="340"/>
      <c r="E31" s="340"/>
      <c r="F31" s="340"/>
      <c r="G31" s="340"/>
      <c r="H31" s="340"/>
      <c r="I31" s="340"/>
      <c r="J31" s="340"/>
      <c r="K31" s="340"/>
    </row>
    <row r="32" spans="1:11" ht="13.5" customHeight="1">
      <c r="A32" s="227" t="s">
        <v>276</v>
      </c>
      <c r="B32" s="340" t="s">
        <v>277</v>
      </c>
      <c r="C32" s="340"/>
      <c r="D32" s="340"/>
      <c r="E32" s="340"/>
      <c r="F32" s="340"/>
      <c r="G32" s="340"/>
      <c r="H32" s="340"/>
      <c r="I32" s="340"/>
      <c r="J32" s="340"/>
      <c r="K32" s="340"/>
    </row>
    <row r="33" spans="1:11" ht="13.5" customHeight="1">
      <c r="A33" s="227" t="s">
        <v>281</v>
      </c>
      <c r="B33" s="340" t="s">
        <v>282</v>
      </c>
      <c r="C33" s="340"/>
      <c r="D33" s="340"/>
      <c r="E33" s="340"/>
      <c r="F33" s="340"/>
      <c r="G33" s="340"/>
      <c r="H33" s="340"/>
      <c r="I33" s="340"/>
      <c r="J33" s="340"/>
      <c r="K33" s="340"/>
    </row>
    <row r="34" spans="1:11" ht="13.5" customHeight="1">
      <c r="A34" s="227" t="s">
        <v>285</v>
      </c>
      <c r="B34" s="340" t="s">
        <v>286</v>
      </c>
      <c r="C34" s="340"/>
      <c r="D34" s="340"/>
      <c r="E34" s="340"/>
      <c r="F34" s="340"/>
      <c r="G34" s="340"/>
      <c r="H34" s="340"/>
      <c r="I34" s="340"/>
      <c r="J34" s="340"/>
      <c r="K34" s="340"/>
    </row>
    <row r="35" spans="1:11" ht="13.5" customHeight="1">
      <c r="A35" s="227" t="s">
        <v>289</v>
      </c>
      <c r="B35" s="340" t="s">
        <v>290</v>
      </c>
      <c r="C35" s="340"/>
      <c r="D35" s="340"/>
      <c r="E35" s="340"/>
      <c r="F35" s="340"/>
      <c r="G35" s="340"/>
      <c r="H35" s="340"/>
      <c r="I35" s="340"/>
      <c r="J35" s="340"/>
      <c r="K35" s="340"/>
    </row>
    <row r="36" spans="1:11" ht="13.5" customHeight="1">
      <c r="A36" s="227" t="s">
        <v>293</v>
      </c>
      <c r="B36" s="340" t="s">
        <v>294</v>
      </c>
      <c r="C36" s="340"/>
      <c r="D36" s="340"/>
      <c r="E36" s="340"/>
      <c r="F36" s="340"/>
      <c r="G36" s="340"/>
      <c r="H36" s="340"/>
      <c r="I36" s="340"/>
      <c r="J36" s="340"/>
      <c r="K36" s="340"/>
    </row>
    <row r="37" spans="1:11" ht="13.5" customHeight="1">
      <c r="A37" s="227" t="s">
        <v>297</v>
      </c>
      <c r="B37" s="340" t="s">
        <v>298</v>
      </c>
      <c r="C37" s="340"/>
      <c r="D37" s="340"/>
      <c r="E37" s="340"/>
      <c r="F37" s="340"/>
      <c r="G37" s="340"/>
      <c r="H37" s="340"/>
      <c r="I37" s="340"/>
      <c r="J37" s="340"/>
      <c r="K37" s="340"/>
    </row>
    <row r="38" spans="1:11" ht="13.5" customHeight="1">
      <c r="A38" s="227" t="s">
        <v>301</v>
      </c>
      <c r="B38" s="340" t="s">
        <v>302</v>
      </c>
      <c r="C38" s="340"/>
      <c r="D38" s="340"/>
      <c r="E38" s="340"/>
      <c r="F38" s="340"/>
      <c r="G38" s="340"/>
      <c r="H38" s="340"/>
      <c r="I38" s="340"/>
      <c r="J38" s="340"/>
      <c r="K38" s="340"/>
    </row>
    <row r="39" spans="1:11" ht="13.5" customHeight="1">
      <c r="A39" s="227" t="s">
        <v>305</v>
      </c>
      <c r="B39" s="340" t="s">
        <v>306</v>
      </c>
      <c r="C39" s="340"/>
      <c r="D39" s="340"/>
      <c r="E39" s="340"/>
      <c r="F39" s="340"/>
      <c r="G39" s="340"/>
      <c r="H39" s="340"/>
      <c r="I39" s="340"/>
      <c r="J39" s="340"/>
      <c r="K39" s="340"/>
    </row>
    <row r="40" spans="1:11" ht="13.5" customHeight="1">
      <c r="A40" s="227" t="s">
        <v>309</v>
      </c>
      <c r="B40" s="340" t="s">
        <v>310</v>
      </c>
      <c r="C40" s="340"/>
      <c r="D40" s="340"/>
      <c r="E40" s="340"/>
      <c r="F40" s="340"/>
      <c r="G40" s="340"/>
      <c r="H40" s="340"/>
      <c r="I40" s="340"/>
      <c r="J40" s="340"/>
      <c r="K40" s="340"/>
    </row>
    <row r="41" spans="1:11" ht="13.5" customHeight="1">
      <c r="A41" s="227" t="s">
        <v>313</v>
      </c>
      <c r="B41" s="340" t="s">
        <v>314</v>
      </c>
      <c r="C41" s="340"/>
      <c r="D41" s="340"/>
      <c r="E41" s="340"/>
      <c r="F41" s="340"/>
      <c r="G41" s="340"/>
      <c r="H41" s="340"/>
      <c r="I41" s="340"/>
      <c r="J41" s="340"/>
      <c r="K41" s="340"/>
    </row>
    <row r="42" spans="1:11" ht="13.5" customHeight="1">
      <c r="A42" s="227" t="s">
        <v>317</v>
      </c>
      <c r="B42" s="340" t="s">
        <v>318</v>
      </c>
      <c r="C42" s="340"/>
      <c r="D42" s="340"/>
      <c r="E42" s="340"/>
      <c r="F42" s="340"/>
      <c r="G42" s="340"/>
      <c r="H42" s="340"/>
      <c r="I42" s="340"/>
      <c r="J42" s="340"/>
      <c r="K42" s="340"/>
    </row>
    <row r="43" spans="1:11" ht="13.5" customHeight="1">
      <c r="A43" s="227" t="s">
        <v>321</v>
      </c>
      <c r="B43" s="340" t="s">
        <v>322</v>
      </c>
      <c r="C43" s="340"/>
      <c r="D43" s="340"/>
      <c r="E43" s="340"/>
      <c r="F43" s="340"/>
      <c r="G43" s="340"/>
      <c r="H43" s="340"/>
      <c r="I43" s="340"/>
      <c r="J43" s="340"/>
      <c r="K43" s="340"/>
    </row>
    <row r="44" spans="1:11" ht="13.5" customHeight="1">
      <c r="A44" s="227" t="s">
        <v>325</v>
      </c>
      <c r="B44" s="340" t="s">
        <v>326</v>
      </c>
      <c r="C44" s="340"/>
      <c r="D44" s="340"/>
      <c r="E44" s="340"/>
      <c r="F44" s="340"/>
      <c r="G44" s="340"/>
      <c r="H44" s="340"/>
      <c r="I44" s="340"/>
      <c r="J44" s="340"/>
      <c r="K44" s="340"/>
    </row>
    <row r="45" spans="1:11" ht="13.5" customHeight="1">
      <c r="A45" s="227" t="s">
        <v>329</v>
      </c>
      <c r="B45" s="340" t="s">
        <v>330</v>
      </c>
      <c r="C45" s="340"/>
      <c r="D45" s="340"/>
      <c r="E45" s="340"/>
      <c r="F45" s="340"/>
      <c r="G45" s="340"/>
      <c r="H45" s="340"/>
      <c r="I45" s="340"/>
      <c r="J45" s="340"/>
      <c r="K45" s="340"/>
    </row>
    <row r="46" spans="1:11" ht="13.5" customHeight="1">
      <c r="A46" s="227" t="s">
        <v>333</v>
      </c>
      <c r="B46" s="340" t="s">
        <v>334</v>
      </c>
      <c r="C46" s="340"/>
      <c r="D46" s="340"/>
      <c r="E46" s="340"/>
      <c r="F46" s="340"/>
      <c r="G46" s="340"/>
      <c r="H46" s="340"/>
      <c r="I46" s="340"/>
      <c r="J46" s="340"/>
      <c r="K46" s="340"/>
    </row>
    <row r="47" spans="1:11" ht="13.5" customHeight="1">
      <c r="A47" s="227" t="s">
        <v>337</v>
      </c>
      <c r="B47" s="340" t="s">
        <v>338</v>
      </c>
      <c r="C47" s="340"/>
      <c r="D47" s="340"/>
      <c r="E47" s="340"/>
      <c r="F47" s="340"/>
      <c r="G47" s="340"/>
      <c r="H47" s="340"/>
      <c r="I47" s="340"/>
      <c r="J47" s="340"/>
      <c r="K47" s="340"/>
    </row>
    <row r="48" spans="1:11" ht="13.5" customHeight="1">
      <c r="A48" s="227" t="s">
        <v>341</v>
      </c>
      <c r="B48" s="340" t="s">
        <v>342</v>
      </c>
      <c r="C48" s="340"/>
      <c r="D48" s="340"/>
      <c r="E48" s="340"/>
      <c r="F48" s="340"/>
      <c r="G48" s="340"/>
      <c r="H48" s="340"/>
      <c r="I48" s="340"/>
      <c r="J48" s="340"/>
      <c r="K48" s="340"/>
    </row>
    <row r="49" spans="1:11" ht="13.5" customHeight="1">
      <c r="A49" s="227" t="s">
        <v>345</v>
      </c>
      <c r="B49" s="340" t="s">
        <v>346</v>
      </c>
      <c r="C49" s="340"/>
      <c r="D49" s="340"/>
      <c r="E49" s="340"/>
      <c r="F49" s="340"/>
      <c r="G49" s="340"/>
      <c r="H49" s="340"/>
      <c r="I49" s="340"/>
      <c r="J49" s="340"/>
      <c r="K49" s="340"/>
    </row>
    <row r="50" spans="1:11" ht="13.5" customHeight="1">
      <c r="A50" s="227" t="s">
        <v>350</v>
      </c>
      <c r="B50" s="340" t="s">
        <v>351</v>
      </c>
      <c r="C50" s="340"/>
      <c r="D50" s="340"/>
      <c r="E50" s="340"/>
      <c r="F50" s="340"/>
      <c r="G50" s="340"/>
      <c r="H50" s="340"/>
      <c r="I50" s="340"/>
      <c r="J50" s="340"/>
      <c r="K50" s="340"/>
    </row>
    <row r="51" spans="1:11" ht="13.5" customHeight="1">
      <c r="A51" s="227" t="s">
        <v>355</v>
      </c>
      <c r="B51" s="340" t="s">
        <v>356</v>
      </c>
      <c r="C51" s="340"/>
      <c r="D51" s="340"/>
      <c r="E51" s="340"/>
      <c r="F51" s="340"/>
      <c r="G51" s="340"/>
      <c r="H51" s="340"/>
      <c r="I51" s="340"/>
      <c r="J51" s="340"/>
      <c r="K51" s="340"/>
    </row>
    <row r="52" spans="1:11" ht="13.5" customHeight="1">
      <c r="A52" s="227" t="s">
        <v>359</v>
      </c>
      <c r="B52" s="340" t="s">
        <v>360</v>
      </c>
      <c r="C52" s="340"/>
      <c r="D52" s="340"/>
      <c r="E52" s="340"/>
      <c r="F52" s="340"/>
      <c r="G52" s="340"/>
      <c r="H52" s="340"/>
      <c r="I52" s="340"/>
      <c r="J52" s="340"/>
      <c r="K52" s="340"/>
    </row>
    <row r="53" spans="1:11" ht="13.5" customHeight="1">
      <c r="A53" s="227" t="s">
        <v>363</v>
      </c>
      <c r="B53" s="340" t="s">
        <v>364</v>
      </c>
      <c r="C53" s="340"/>
      <c r="D53" s="340"/>
      <c r="E53" s="340"/>
      <c r="F53" s="340"/>
      <c r="G53" s="340"/>
      <c r="H53" s="340"/>
      <c r="I53" s="340"/>
      <c r="J53" s="340"/>
      <c r="K53" s="340"/>
    </row>
    <row r="54" spans="1:11" ht="13.5" customHeight="1">
      <c r="A54" s="227" t="s">
        <v>367</v>
      </c>
      <c r="B54" s="340" t="s">
        <v>368</v>
      </c>
      <c r="C54" s="340"/>
      <c r="D54" s="340"/>
      <c r="E54" s="340"/>
      <c r="F54" s="340"/>
      <c r="G54" s="340"/>
      <c r="H54" s="340"/>
      <c r="I54" s="340"/>
      <c r="J54" s="340"/>
      <c r="K54" s="340"/>
    </row>
    <row r="55" spans="1:11" ht="13.5" customHeight="1">
      <c r="A55" s="227" t="s">
        <v>371</v>
      </c>
      <c r="B55" s="340" t="s">
        <v>372</v>
      </c>
      <c r="C55" s="340"/>
      <c r="D55" s="340"/>
      <c r="E55" s="340"/>
      <c r="F55" s="340"/>
      <c r="G55" s="340"/>
      <c r="H55" s="340"/>
      <c r="I55" s="340"/>
      <c r="J55" s="340"/>
      <c r="K55" s="340"/>
    </row>
    <row r="56" spans="1:11" ht="13.5" customHeight="1">
      <c r="A56" s="227" t="s">
        <v>375</v>
      </c>
      <c r="B56" s="340" t="s">
        <v>376</v>
      </c>
      <c r="C56" s="340"/>
      <c r="D56" s="340"/>
      <c r="E56" s="340"/>
      <c r="F56" s="340"/>
      <c r="G56" s="340"/>
      <c r="H56" s="340"/>
      <c r="I56" s="340"/>
      <c r="J56" s="340"/>
      <c r="K56" s="340"/>
    </row>
    <row r="57" spans="1:11" ht="13.5" customHeight="1">
      <c r="A57" s="227" t="s">
        <v>379</v>
      </c>
      <c r="B57" s="340" t="s">
        <v>380</v>
      </c>
      <c r="C57" s="340"/>
      <c r="D57" s="340"/>
      <c r="E57" s="340"/>
      <c r="F57" s="340"/>
      <c r="G57" s="340"/>
      <c r="H57" s="340"/>
      <c r="I57" s="340"/>
      <c r="J57" s="340"/>
      <c r="K57" s="340"/>
    </row>
    <row r="58" spans="1:11" ht="13.5" customHeight="1">
      <c r="A58" s="227" t="s">
        <v>383</v>
      </c>
      <c r="B58" s="340" t="s">
        <v>384</v>
      </c>
      <c r="C58" s="340"/>
      <c r="D58" s="340"/>
      <c r="E58" s="340"/>
      <c r="F58" s="340"/>
      <c r="G58" s="340"/>
      <c r="H58" s="340"/>
      <c r="I58" s="340"/>
      <c r="J58" s="340"/>
      <c r="K58" s="340"/>
    </row>
    <row r="59" spans="1:11" ht="13.5" customHeight="1">
      <c r="A59" s="227" t="s">
        <v>387</v>
      </c>
      <c r="B59" s="340" t="s">
        <v>388</v>
      </c>
      <c r="C59" s="340"/>
      <c r="D59" s="340"/>
      <c r="E59" s="340"/>
      <c r="F59" s="340"/>
      <c r="G59" s="340"/>
      <c r="H59" s="340"/>
      <c r="I59" s="340"/>
      <c r="J59" s="340"/>
      <c r="K59" s="340"/>
    </row>
    <row r="60" spans="1:11" ht="13.5" customHeight="1">
      <c r="A60" s="227" t="s">
        <v>391</v>
      </c>
      <c r="B60" s="340" t="s">
        <v>392</v>
      </c>
      <c r="C60" s="340"/>
      <c r="D60" s="340"/>
      <c r="E60" s="340"/>
      <c r="F60" s="340"/>
      <c r="G60" s="340"/>
      <c r="H60" s="340"/>
      <c r="I60" s="340"/>
      <c r="J60" s="340"/>
      <c r="K60" s="340"/>
    </row>
    <row r="61" spans="1:11" ht="13.5" customHeight="1">
      <c r="A61" s="227" t="s">
        <v>395</v>
      </c>
      <c r="B61" s="340" t="s">
        <v>396</v>
      </c>
      <c r="C61" s="340"/>
      <c r="D61" s="340"/>
      <c r="E61" s="340"/>
      <c r="F61" s="340"/>
      <c r="G61" s="340"/>
      <c r="H61" s="340"/>
      <c r="I61" s="340"/>
      <c r="J61" s="340"/>
      <c r="K61" s="340"/>
    </row>
    <row r="62" spans="1:11" ht="13.5" customHeight="1">
      <c r="A62" s="227" t="s">
        <v>399</v>
      </c>
      <c r="B62" s="340" t="s">
        <v>400</v>
      </c>
      <c r="C62" s="340"/>
      <c r="D62" s="340"/>
      <c r="E62" s="340"/>
      <c r="F62" s="340"/>
      <c r="G62" s="340"/>
      <c r="H62" s="340"/>
      <c r="I62" s="340"/>
      <c r="J62" s="340"/>
      <c r="K62" s="340"/>
    </row>
    <row r="63" spans="1:11" ht="13.5" customHeight="1">
      <c r="A63" s="227" t="s">
        <v>403</v>
      </c>
      <c r="B63" s="340" t="s">
        <v>404</v>
      </c>
      <c r="C63" s="340"/>
      <c r="D63" s="340"/>
      <c r="E63" s="340"/>
      <c r="F63" s="340"/>
      <c r="G63" s="340"/>
      <c r="H63" s="340"/>
      <c r="I63" s="340"/>
      <c r="J63" s="340"/>
      <c r="K63" s="340"/>
    </row>
    <row r="64" spans="1:11" ht="13.5" customHeight="1">
      <c r="A64" s="227" t="s">
        <v>407</v>
      </c>
      <c r="B64" s="340" t="s">
        <v>408</v>
      </c>
      <c r="C64" s="340"/>
      <c r="D64" s="340"/>
      <c r="E64" s="340"/>
      <c r="F64" s="340"/>
      <c r="G64" s="340"/>
      <c r="H64" s="340"/>
      <c r="I64" s="340"/>
      <c r="J64" s="340"/>
      <c r="K64" s="340"/>
    </row>
    <row r="65" spans="1:11" ht="13.5" customHeight="1">
      <c r="A65" s="227" t="s">
        <v>411</v>
      </c>
      <c r="B65" s="340" t="s">
        <v>412</v>
      </c>
      <c r="C65" s="340"/>
      <c r="D65" s="340"/>
      <c r="E65" s="340"/>
      <c r="F65" s="340"/>
      <c r="G65" s="340"/>
      <c r="H65" s="340"/>
      <c r="I65" s="340"/>
      <c r="J65" s="340"/>
      <c r="K65" s="340"/>
    </row>
    <row r="66" spans="1:11" ht="13.5" customHeight="1">
      <c r="A66" s="227" t="s">
        <v>415</v>
      </c>
      <c r="B66" s="340" t="s">
        <v>416</v>
      </c>
      <c r="C66" s="340"/>
      <c r="D66" s="340"/>
      <c r="E66" s="340"/>
      <c r="F66" s="340"/>
      <c r="G66" s="340"/>
      <c r="H66" s="340"/>
      <c r="I66" s="340"/>
      <c r="J66" s="340"/>
      <c r="K66" s="340"/>
    </row>
    <row r="67" spans="1:11" ht="13.5" customHeight="1">
      <c r="A67" s="227" t="s">
        <v>419</v>
      </c>
      <c r="B67" s="340" t="s">
        <v>420</v>
      </c>
      <c r="C67" s="340"/>
      <c r="D67" s="340"/>
      <c r="E67" s="340"/>
      <c r="F67" s="340"/>
      <c r="G67" s="340"/>
      <c r="H67" s="340"/>
      <c r="I67" s="340"/>
      <c r="J67" s="340"/>
      <c r="K67" s="340"/>
    </row>
    <row r="68" spans="1:11" ht="13.5" customHeight="1">
      <c r="A68" s="227" t="s">
        <v>423</v>
      </c>
      <c r="B68" s="340" t="s">
        <v>424</v>
      </c>
      <c r="C68" s="340"/>
      <c r="D68" s="340"/>
      <c r="E68" s="340"/>
      <c r="F68" s="340"/>
      <c r="G68" s="340"/>
      <c r="H68" s="340"/>
      <c r="I68" s="340"/>
      <c r="J68" s="340"/>
      <c r="K68" s="340"/>
    </row>
    <row r="69" spans="1:11" ht="13.5" customHeight="1">
      <c r="A69" s="227" t="s">
        <v>427</v>
      </c>
      <c r="B69" s="340" t="s">
        <v>428</v>
      </c>
      <c r="C69" s="340"/>
      <c r="D69" s="340"/>
      <c r="E69" s="340"/>
      <c r="F69" s="340"/>
      <c r="G69" s="340"/>
      <c r="H69" s="340"/>
      <c r="I69" s="340"/>
      <c r="J69" s="340"/>
      <c r="K69" s="340"/>
    </row>
    <row r="70" spans="1:11" ht="13.5" customHeight="1">
      <c r="A70" s="227" t="s">
        <v>431</v>
      </c>
      <c r="B70" s="340" t="s">
        <v>432</v>
      </c>
      <c r="C70" s="340"/>
      <c r="D70" s="340"/>
      <c r="E70" s="340"/>
      <c r="F70" s="340"/>
      <c r="G70" s="340"/>
      <c r="H70" s="340"/>
      <c r="I70" s="340"/>
      <c r="J70" s="340"/>
      <c r="K70" s="340"/>
    </row>
    <row r="71" spans="1:11" ht="13.5" customHeight="1">
      <c r="A71" s="227" t="s">
        <v>435</v>
      </c>
      <c r="B71" s="340" t="s">
        <v>436</v>
      </c>
      <c r="C71" s="340"/>
      <c r="D71" s="340"/>
      <c r="E71" s="340"/>
      <c r="F71" s="340"/>
      <c r="G71" s="340"/>
      <c r="H71" s="340"/>
      <c r="I71" s="340"/>
      <c r="J71" s="340"/>
      <c r="K71" s="340"/>
    </row>
    <row r="72" spans="1:11" ht="13.5" customHeight="1">
      <c r="A72" s="227" t="s">
        <v>439</v>
      </c>
      <c r="B72" s="340" t="s">
        <v>440</v>
      </c>
      <c r="C72" s="340"/>
      <c r="D72" s="340"/>
      <c r="E72" s="340"/>
      <c r="F72" s="340"/>
      <c r="G72" s="340"/>
      <c r="H72" s="340"/>
      <c r="I72" s="340"/>
      <c r="J72" s="340"/>
      <c r="K72" s="340"/>
    </row>
    <row r="73" spans="1:11" ht="13.5" customHeight="1">
      <c r="A73" s="227" t="s">
        <v>443</v>
      </c>
      <c r="B73" s="340" t="s">
        <v>444</v>
      </c>
      <c r="C73" s="340"/>
      <c r="D73" s="340"/>
      <c r="E73" s="340"/>
      <c r="F73" s="340"/>
      <c r="G73" s="340"/>
      <c r="H73" s="340"/>
      <c r="I73" s="340"/>
      <c r="J73" s="340"/>
      <c r="K73" s="340"/>
    </row>
    <row r="74" spans="1:11" ht="13.5" customHeight="1">
      <c r="A74" s="227" t="s">
        <v>447</v>
      </c>
      <c r="B74" s="340" t="s">
        <v>448</v>
      </c>
      <c r="C74" s="340"/>
      <c r="D74" s="340"/>
      <c r="E74" s="340"/>
      <c r="F74" s="340"/>
      <c r="G74" s="340"/>
      <c r="H74" s="340"/>
      <c r="I74" s="340"/>
      <c r="J74" s="340"/>
      <c r="K74" s="340"/>
    </row>
    <row r="75" spans="1:11" ht="13.5" customHeight="1">
      <c r="A75" s="227" t="s">
        <v>450</v>
      </c>
      <c r="B75" s="340" t="s">
        <v>451</v>
      </c>
      <c r="C75" s="340"/>
      <c r="D75" s="340"/>
      <c r="E75" s="340"/>
      <c r="F75" s="340"/>
      <c r="G75" s="340"/>
      <c r="H75" s="340"/>
      <c r="I75" s="340"/>
      <c r="J75" s="340"/>
      <c r="K75" s="340"/>
    </row>
    <row r="76" spans="1:11" ht="13.5" customHeight="1">
      <c r="A76" s="227" t="s">
        <v>453</v>
      </c>
      <c r="B76" s="340" t="s">
        <v>454</v>
      </c>
      <c r="C76" s="340"/>
      <c r="D76" s="340"/>
      <c r="E76" s="340"/>
      <c r="F76" s="340"/>
      <c r="G76" s="340"/>
      <c r="H76" s="340"/>
      <c r="I76" s="340"/>
      <c r="J76" s="340"/>
      <c r="K76" s="340"/>
    </row>
    <row r="77" spans="1:11" ht="13.5" customHeight="1">
      <c r="A77" s="227" t="s">
        <v>456</v>
      </c>
      <c r="B77" s="340" t="s">
        <v>457</v>
      </c>
      <c r="C77" s="340"/>
      <c r="D77" s="340"/>
      <c r="E77" s="340"/>
      <c r="F77" s="340"/>
      <c r="G77" s="340"/>
      <c r="H77" s="340"/>
      <c r="I77" s="340"/>
      <c r="J77" s="340"/>
      <c r="K77" s="340"/>
    </row>
    <row r="78" spans="1:11" ht="13.5" customHeight="1">
      <c r="A78" s="227" t="s">
        <v>460</v>
      </c>
      <c r="B78" s="340" t="s">
        <v>461</v>
      </c>
      <c r="C78" s="340"/>
      <c r="D78" s="340"/>
      <c r="E78" s="340"/>
      <c r="F78" s="340"/>
      <c r="G78" s="340"/>
      <c r="H78" s="340"/>
      <c r="I78" s="340"/>
      <c r="J78" s="340"/>
      <c r="K78" s="340"/>
    </row>
    <row r="79" spans="1:11" ht="13.5" customHeight="1">
      <c r="A79" s="227" t="s">
        <v>463</v>
      </c>
      <c r="B79" s="340" t="s">
        <v>464</v>
      </c>
      <c r="C79" s="340"/>
      <c r="D79" s="340"/>
      <c r="E79" s="340"/>
      <c r="F79" s="340"/>
      <c r="G79" s="340"/>
      <c r="H79" s="340"/>
      <c r="I79" s="340"/>
      <c r="J79" s="340"/>
      <c r="K79" s="340"/>
    </row>
    <row r="80" spans="1:11" ht="13.5" customHeight="1">
      <c r="A80" s="227" t="s">
        <v>466</v>
      </c>
      <c r="B80" s="340" t="s">
        <v>467</v>
      </c>
      <c r="C80" s="340"/>
      <c r="D80" s="340"/>
      <c r="E80" s="340"/>
      <c r="F80" s="340"/>
      <c r="G80" s="340"/>
      <c r="H80" s="340"/>
      <c r="I80" s="340"/>
      <c r="J80" s="340"/>
      <c r="K80" s="340"/>
    </row>
    <row r="81" spans="1:11" ht="13.5" customHeight="1">
      <c r="A81" s="227" t="s">
        <v>469</v>
      </c>
      <c r="B81" s="340" t="s">
        <v>470</v>
      </c>
      <c r="C81" s="340"/>
      <c r="D81" s="340"/>
      <c r="E81" s="340"/>
      <c r="F81" s="340"/>
      <c r="G81" s="340"/>
      <c r="H81" s="340"/>
      <c r="I81" s="340"/>
      <c r="J81" s="340"/>
      <c r="K81" s="340"/>
    </row>
    <row r="82" spans="1:11" ht="13.5" customHeight="1">
      <c r="A82" s="227" t="s">
        <v>473</v>
      </c>
      <c r="B82" s="340" t="s">
        <v>474</v>
      </c>
      <c r="C82" s="340"/>
      <c r="D82" s="340"/>
      <c r="E82" s="340"/>
      <c r="F82" s="340"/>
      <c r="G82" s="340"/>
      <c r="H82" s="340"/>
      <c r="I82" s="340"/>
      <c r="J82" s="340"/>
      <c r="K82" s="340"/>
    </row>
    <row r="83" spans="1:11" ht="13.5" customHeight="1">
      <c r="A83" s="227" t="s">
        <v>477</v>
      </c>
      <c r="B83" s="340" t="s">
        <v>478</v>
      </c>
      <c r="C83" s="340"/>
      <c r="D83" s="340"/>
      <c r="E83" s="340"/>
      <c r="F83" s="340"/>
      <c r="G83" s="340"/>
      <c r="H83" s="340"/>
      <c r="I83" s="340"/>
      <c r="J83" s="340"/>
      <c r="K83" s="340"/>
    </row>
    <row r="84" spans="1:11" ht="13.5" customHeight="1">
      <c r="A84" s="227" t="s">
        <v>481</v>
      </c>
      <c r="B84" s="340" t="s">
        <v>482</v>
      </c>
      <c r="C84" s="340"/>
      <c r="D84" s="340"/>
      <c r="E84" s="340"/>
      <c r="F84" s="340"/>
      <c r="G84" s="340"/>
      <c r="H84" s="340"/>
      <c r="I84" s="340"/>
      <c r="J84" s="340"/>
      <c r="K84" s="340"/>
    </row>
    <row r="85" spans="1:11" ht="13.5" customHeight="1">
      <c r="A85" s="227" t="s">
        <v>485</v>
      </c>
      <c r="B85" s="340" t="s">
        <v>486</v>
      </c>
      <c r="C85" s="340"/>
      <c r="D85" s="340"/>
      <c r="E85" s="340"/>
      <c r="F85" s="340"/>
      <c r="G85" s="340"/>
      <c r="H85" s="340"/>
      <c r="I85" s="340"/>
      <c r="J85" s="340"/>
      <c r="K85" s="340"/>
    </row>
    <row r="86" spans="1:11" ht="13.5" customHeight="1">
      <c r="A86" s="227" t="s">
        <v>489</v>
      </c>
      <c r="B86" s="340" t="s">
        <v>490</v>
      </c>
      <c r="C86" s="340"/>
      <c r="D86" s="340"/>
      <c r="E86" s="340"/>
      <c r="F86" s="340"/>
      <c r="G86" s="340"/>
      <c r="H86" s="340"/>
      <c r="I86" s="340"/>
      <c r="J86" s="340"/>
      <c r="K86" s="340"/>
    </row>
    <row r="87" spans="1:11" ht="13.5" customHeight="1">
      <c r="A87" s="227" t="s">
        <v>493</v>
      </c>
      <c r="B87" s="340" t="s">
        <v>494</v>
      </c>
      <c r="C87" s="340"/>
      <c r="D87" s="340"/>
      <c r="E87" s="340"/>
      <c r="F87" s="340"/>
      <c r="G87" s="340"/>
      <c r="H87" s="340"/>
      <c r="I87" s="340"/>
      <c r="J87" s="340"/>
      <c r="K87" s="340"/>
    </row>
    <row r="88" spans="1:11" ht="13.5" customHeight="1">
      <c r="A88" s="227" t="s">
        <v>497</v>
      </c>
      <c r="B88" s="340" t="s">
        <v>498</v>
      </c>
      <c r="C88" s="340"/>
      <c r="D88" s="340"/>
      <c r="E88" s="340"/>
      <c r="F88" s="340"/>
      <c r="G88" s="340"/>
      <c r="H88" s="340"/>
      <c r="I88" s="340"/>
      <c r="J88" s="340"/>
      <c r="K88" s="340"/>
    </row>
    <row r="89" spans="1:11" ht="13.5" customHeight="1">
      <c r="A89" s="227" t="s">
        <v>501</v>
      </c>
      <c r="B89" s="340" t="s">
        <v>502</v>
      </c>
      <c r="C89" s="340"/>
      <c r="D89" s="340"/>
      <c r="E89" s="340"/>
      <c r="F89" s="340"/>
      <c r="G89" s="340"/>
      <c r="H89" s="340"/>
      <c r="I89" s="340"/>
      <c r="J89" s="340"/>
      <c r="K89" s="340"/>
    </row>
    <row r="90" spans="1:11" ht="13.5" customHeight="1">
      <c r="A90" s="227" t="s">
        <v>505</v>
      </c>
      <c r="B90" s="340" t="s">
        <v>506</v>
      </c>
      <c r="C90" s="340"/>
      <c r="D90" s="340"/>
      <c r="E90" s="340"/>
      <c r="F90" s="340"/>
      <c r="G90" s="340"/>
      <c r="H90" s="340"/>
      <c r="I90" s="340"/>
      <c r="J90" s="340"/>
      <c r="K90" s="340"/>
    </row>
    <row r="91" spans="1:11" ht="13.5" customHeight="1">
      <c r="A91" s="227" t="s">
        <v>509</v>
      </c>
      <c r="B91" s="340" t="s">
        <v>510</v>
      </c>
      <c r="C91" s="340"/>
      <c r="D91" s="340"/>
      <c r="E91" s="340"/>
      <c r="F91" s="340"/>
      <c r="G91" s="340"/>
      <c r="H91" s="340"/>
      <c r="I91" s="340"/>
      <c r="J91" s="340"/>
      <c r="K91" s="340"/>
    </row>
    <row r="92" spans="1:11" ht="13.5" customHeight="1">
      <c r="A92" s="227" t="s">
        <v>513</v>
      </c>
      <c r="B92" s="340" t="s">
        <v>514</v>
      </c>
      <c r="C92" s="340"/>
      <c r="D92" s="340"/>
      <c r="E92" s="340"/>
      <c r="F92" s="340"/>
      <c r="G92" s="340"/>
      <c r="H92" s="340"/>
      <c r="I92" s="340"/>
      <c r="J92" s="340"/>
      <c r="K92" s="340"/>
    </row>
    <row r="93" spans="1:11" ht="13.5" customHeight="1">
      <c r="A93" s="227" t="s">
        <v>517</v>
      </c>
      <c r="B93" s="340" t="s">
        <v>518</v>
      </c>
      <c r="C93" s="340"/>
      <c r="D93" s="340"/>
      <c r="E93" s="340"/>
      <c r="F93" s="340"/>
      <c r="G93" s="340"/>
      <c r="H93" s="340"/>
      <c r="I93" s="340"/>
      <c r="J93" s="340"/>
      <c r="K93" s="340"/>
    </row>
    <row r="94" spans="1:11" ht="13.5" customHeight="1">
      <c r="A94" s="227" t="s">
        <v>521</v>
      </c>
      <c r="B94" s="340" t="s">
        <v>522</v>
      </c>
      <c r="C94" s="340"/>
      <c r="D94" s="340"/>
      <c r="E94" s="340"/>
      <c r="F94" s="340"/>
      <c r="G94" s="340"/>
      <c r="H94" s="340"/>
      <c r="I94" s="340"/>
      <c r="J94" s="340"/>
      <c r="K94" s="340"/>
    </row>
    <row r="95" spans="1:11" ht="13.5" customHeight="1">
      <c r="A95" s="227" t="s">
        <v>525</v>
      </c>
      <c r="B95" s="340" t="s">
        <v>526</v>
      </c>
      <c r="C95" s="340"/>
      <c r="D95" s="340"/>
      <c r="E95" s="340"/>
      <c r="F95" s="340"/>
      <c r="G95" s="340"/>
      <c r="H95" s="340"/>
      <c r="I95" s="340"/>
      <c r="J95" s="340"/>
      <c r="K95" s="340"/>
    </row>
    <row r="96" spans="1:11" ht="13.5" customHeight="1">
      <c r="A96" s="227" t="s">
        <v>529</v>
      </c>
      <c r="B96" s="340" t="s">
        <v>530</v>
      </c>
      <c r="C96" s="340"/>
      <c r="D96" s="340"/>
      <c r="E96" s="340"/>
      <c r="F96" s="340"/>
      <c r="G96" s="340"/>
      <c r="H96" s="340"/>
      <c r="I96" s="340"/>
      <c r="J96" s="340"/>
      <c r="K96" s="340"/>
    </row>
    <row r="97" spans="1:11" ht="13.5" customHeight="1">
      <c r="A97" s="227" t="s">
        <v>533</v>
      </c>
      <c r="B97" s="340" t="s">
        <v>534</v>
      </c>
      <c r="C97" s="340"/>
      <c r="D97" s="340"/>
      <c r="E97" s="340"/>
      <c r="F97" s="340"/>
      <c r="G97" s="340"/>
      <c r="H97" s="340"/>
      <c r="I97" s="340"/>
      <c r="J97" s="340"/>
      <c r="K97" s="340"/>
    </row>
    <row r="98" spans="1:11" ht="13.5" customHeight="1">
      <c r="A98" s="227" t="s">
        <v>537</v>
      </c>
      <c r="B98" s="340" t="s">
        <v>538</v>
      </c>
      <c r="C98" s="340"/>
      <c r="D98" s="340"/>
      <c r="E98" s="340"/>
      <c r="F98" s="340"/>
      <c r="G98" s="340"/>
      <c r="H98" s="340"/>
      <c r="I98" s="340"/>
      <c r="J98" s="340"/>
      <c r="K98" s="340"/>
    </row>
    <row r="99" spans="1:11" ht="13.5" customHeight="1">
      <c r="A99" s="227" t="s">
        <v>541</v>
      </c>
      <c r="B99" s="340" t="s">
        <v>542</v>
      </c>
      <c r="C99" s="340"/>
      <c r="D99" s="340"/>
      <c r="E99" s="340"/>
      <c r="F99" s="340"/>
      <c r="G99" s="340"/>
      <c r="H99" s="340"/>
      <c r="I99" s="340"/>
      <c r="J99" s="340"/>
      <c r="K99" s="340"/>
    </row>
    <row r="100" spans="1:11" ht="13.5" customHeight="1">
      <c r="A100" s="227" t="s">
        <v>545</v>
      </c>
      <c r="B100" s="340" t="s">
        <v>546</v>
      </c>
      <c r="C100" s="340"/>
      <c r="D100" s="340"/>
      <c r="E100" s="340"/>
      <c r="F100" s="340"/>
      <c r="G100" s="340"/>
      <c r="H100" s="340"/>
      <c r="I100" s="340"/>
      <c r="J100" s="340"/>
      <c r="K100" s="340"/>
    </row>
    <row r="101" spans="1:11" ht="13.5" customHeight="1">
      <c r="A101" s="227" t="s">
        <v>548</v>
      </c>
      <c r="B101" s="340" t="s">
        <v>549</v>
      </c>
      <c r="C101" s="340"/>
      <c r="D101" s="340"/>
      <c r="E101" s="340"/>
      <c r="F101" s="340"/>
      <c r="G101" s="340"/>
      <c r="H101" s="340"/>
      <c r="I101" s="340"/>
      <c r="J101" s="340"/>
      <c r="K101" s="340"/>
    </row>
    <row r="102" spans="1:11" ht="13.5" customHeight="1">
      <c r="A102" s="227" t="s">
        <v>552</v>
      </c>
      <c r="B102" s="340" t="s">
        <v>553</v>
      </c>
      <c r="C102" s="340"/>
      <c r="D102" s="340"/>
      <c r="E102" s="340"/>
      <c r="F102" s="340"/>
      <c r="G102" s="340"/>
      <c r="H102" s="340"/>
      <c r="I102" s="340"/>
      <c r="J102" s="340"/>
      <c r="K102" s="340"/>
    </row>
    <row r="103" spans="1:11" ht="13.5" customHeight="1">
      <c r="A103" s="227" t="s">
        <v>556</v>
      </c>
      <c r="B103" s="340" t="s">
        <v>557</v>
      </c>
      <c r="C103" s="340"/>
      <c r="D103" s="340"/>
      <c r="E103" s="340"/>
      <c r="F103" s="340"/>
      <c r="G103" s="340"/>
      <c r="H103" s="340"/>
      <c r="I103" s="340"/>
      <c r="J103" s="340"/>
      <c r="K103" s="340"/>
    </row>
    <row r="104" spans="1:11" ht="13.5" customHeight="1">
      <c r="A104" s="227" t="s">
        <v>560</v>
      </c>
      <c r="B104" s="340" t="s">
        <v>561</v>
      </c>
      <c r="C104" s="340"/>
      <c r="D104" s="340"/>
      <c r="E104" s="340"/>
      <c r="F104" s="340"/>
      <c r="G104" s="340"/>
      <c r="H104" s="340"/>
      <c r="I104" s="340"/>
      <c r="J104" s="340"/>
      <c r="K104" s="340"/>
    </row>
    <row r="105" spans="1:11" ht="13.5" customHeight="1">
      <c r="A105" s="227" t="s">
        <v>564</v>
      </c>
      <c r="B105" s="340" t="s">
        <v>565</v>
      </c>
      <c r="C105" s="340"/>
      <c r="D105" s="340"/>
      <c r="E105" s="340"/>
      <c r="F105" s="340"/>
      <c r="G105" s="340"/>
      <c r="H105" s="340"/>
      <c r="I105" s="340"/>
      <c r="J105" s="340"/>
      <c r="K105" s="340"/>
    </row>
    <row r="106" spans="1:11" ht="13.5" customHeight="1">
      <c r="A106" s="227" t="s">
        <v>568</v>
      </c>
      <c r="B106" s="340" t="s">
        <v>569</v>
      </c>
      <c r="C106" s="340"/>
      <c r="D106" s="340"/>
      <c r="E106" s="340"/>
      <c r="F106" s="340"/>
      <c r="G106" s="340"/>
      <c r="H106" s="340"/>
      <c r="I106" s="340"/>
      <c r="J106" s="340"/>
      <c r="K106" s="340"/>
    </row>
    <row r="107" spans="1:11" ht="13.5" customHeight="1">
      <c r="A107" s="227" t="s">
        <v>572</v>
      </c>
      <c r="B107" s="340" t="s">
        <v>573</v>
      </c>
      <c r="C107" s="340"/>
      <c r="D107" s="340"/>
      <c r="E107" s="340"/>
      <c r="F107" s="340"/>
      <c r="G107" s="340"/>
      <c r="H107" s="340"/>
      <c r="I107" s="340"/>
      <c r="J107" s="340"/>
      <c r="K107" s="340"/>
    </row>
    <row r="108" spans="1:11" ht="13.5" customHeight="1">
      <c r="A108" s="227" t="s">
        <v>576</v>
      </c>
      <c r="B108" s="340" t="s">
        <v>577</v>
      </c>
      <c r="C108" s="340"/>
      <c r="D108" s="340"/>
      <c r="E108" s="340"/>
      <c r="F108" s="340"/>
      <c r="G108" s="340"/>
      <c r="H108" s="340"/>
      <c r="I108" s="340"/>
      <c r="J108" s="340"/>
      <c r="K108" s="340"/>
    </row>
    <row r="109" spans="1:11" ht="13.5" customHeight="1">
      <c r="A109" s="227" t="s">
        <v>580</v>
      </c>
      <c r="B109" s="340" t="s">
        <v>581</v>
      </c>
      <c r="C109" s="340"/>
      <c r="D109" s="340"/>
      <c r="E109" s="340"/>
      <c r="F109" s="340"/>
      <c r="G109" s="340"/>
      <c r="H109" s="340"/>
      <c r="I109" s="340"/>
      <c r="J109" s="340"/>
      <c r="K109" s="340"/>
    </row>
    <row r="110" spans="1:11" ht="13.5" customHeight="1">
      <c r="A110" s="227" t="s">
        <v>584</v>
      </c>
      <c r="B110" s="340" t="s">
        <v>585</v>
      </c>
      <c r="C110" s="340"/>
      <c r="D110" s="340"/>
      <c r="E110" s="340"/>
      <c r="F110" s="340"/>
      <c r="G110" s="340"/>
      <c r="H110" s="340"/>
      <c r="I110" s="340"/>
      <c r="J110" s="340"/>
      <c r="K110" s="340"/>
    </row>
    <row r="111" spans="1:11" ht="13.5" customHeight="1">
      <c r="A111" s="227" t="s">
        <v>588</v>
      </c>
      <c r="B111" s="340" t="s">
        <v>589</v>
      </c>
      <c r="C111" s="340"/>
      <c r="D111" s="340"/>
      <c r="E111" s="340"/>
      <c r="F111" s="340"/>
      <c r="G111" s="340"/>
      <c r="H111" s="340"/>
      <c r="I111" s="340"/>
      <c r="J111" s="340"/>
      <c r="K111" s="340"/>
    </row>
    <row r="112" spans="1:11" ht="13.5" customHeight="1">
      <c r="A112" s="227" t="s">
        <v>592</v>
      </c>
      <c r="B112" s="340" t="s">
        <v>593</v>
      </c>
      <c r="C112" s="340"/>
      <c r="D112" s="340"/>
      <c r="E112" s="340"/>
      <c r="F112" s="340"/>
      <c r="G112" s="340"/>
      <c r="H112" s="340"/>
      <c r="I112" s="340"/>
      <c r="J112" s="340"/>
      <c r="K112" s="340"/>
    </row>
    <row r="113" spans="1:11" ht="13.5" customHeight="1">
      <c r="A113" s="227" t="s">
        <v>596</v>
      </c>
      <c r="B113" s="340" t="s">
        <v>597</v>
      </c>
      <c r="C113" s="340"/>
      <c r="D113" s="340"/>
      <c r="E113" s="340"/>
      <c r="F113" s="340"/>
      <c r="G113" s="340"/>
      <c r="H113" s="340"/>
      <c r="I113" s="340"/>
      <c r="J113" s="340"/>
      <c r="K113" s="340"/>
    </row>
    <row r="114" spans="1:11" ht="13.5" customHeight="1">
      <c r="A114" s="227" t="s">
        <v>600</v>
      </c>
      <c r="B114" s="340" t="s">
        <v>601</v>
      </c>
      <c r="C114" s="340"/>
      <c r="D114" s="340"/>
      <c r="E114" s="340"/>
      <c r="F114" s="340"/>
      <c r="G114" s="340"/>
      <c r="H114" s="340"/>
      <c r="I114" s="340"/>
      <c r="J114" s="340"/>
      <c r="K114" s="340"/>
    </row>
    <row r="115" spans="1:11" ht="13.5" customHeight="1">
      <c r="A115" s="227" t="s">
        <v>604</v>
      </c>
      <c r="B115" s="340" t="s">
        <v>605</v>
      </c>
      <c r="C115" s="340"/>
      <c r="D115" s="340"/>
      <c r="E115" s="340"/>
      <c r="F115" s="340"/>
      <c r="G115" s="340"/>
      <c r="H115" s="340"/>
      <c r="I115" s="340"/>
      <c r="J115" s="340"/>
      <c r="K115" s="340"/>
    </row>
    <row r="116" spans="1:11" ht="13.5" customHeight="1">
      <c r="A116" s="227" t="s">
        <v>608</v>
      </c>
      <c r="B116" s="340" t="s">
        <v>609</v>
      </c>
      <c r="C116" s="340"/>
      <c r="D116" s="340"/>
      <c r="E116" s="340"/>
      <c r="F116" s="340"/>
      <c r="G116" s="340"/>
      <c r="H116" s="340"/>
      <c r="I116" s="340"/>
      <c r="J116" s="340"/>
      <c r="K116" s="340"/>
    </row>
    <row r="117" spans="1:11" ht="13.5" customHeight="1">
      <c r="A117" s="227" t="s">
        <v>612</v>
      </c>
      <c r="B117" s="340" t="s">
        <v>613</v>
      </c>
      <c r="C117" s="340"/>
      <c r="D117" s="340"/>
      <c r="E117" s="340"/>
      <c r="F117" s="340"/>
      <c r="G117" s="340"/>
      <c r="H117" s="340"/>
      <c r="I117" s="340"/>
      <c r="J117" s="340"/>
      <c r="K117" s="340"/>
    </row>
    <row r="118" spans="1:11" ht="13.5" customHeight="1">
      <c r="A118" s="227" t="s">
        <v>616</v>
      </c>
      <c r="B118" s="340" t="s">
        <v>617</v>
      </c>
      <c r="C118" s="340"/>
      <c r="D118" s="340"/>
      <c r="E118" s="340"/>
      <c r="F118" s="340"/>
      <c r="G118" s="340"/>
      <c r="H118" s="340"/>
      <c r="I118" s="340"/>
      <c r="J118" s="340"/>
      <c r="K118" s="340"/>
    </row>
    <row r="119" spans="1:11" ht="13.5" customHeight="1">
      <c r="A119" s="227" t="s">
        <v>620</v>
      </c>
      <c r="B119" s="340" t="s">
        <v>621</v>
      </c>
      <c r="C119" s="340"/>
      <c r="D119" s="340"/>
      <c r="E119" s="340"/>
      <c r="F119" s="340"/>
      <c r="G119" s="340"/>
      <c r="H119" s="340"/>
      <c r="I119" s="340"/>
      <c r="J119" s="340"/>
      <c r="K119" s="340"/>
    </row>
    <row r="120" spans="1:11" ht="13.5" customHeight="1">
      <c r="A120" s="227" t="s">
        <v>624</v>
      </c>
      <c r="B120" s="340" t="s">
        <v>625</v>
      </c>
      <c r="C120" s="340"/>
      <c r="D120" s="340"/>
      <c r="E120" s="340"/>
      <c r="F120" s="340"/>
      <c r="G120" s="340"/>
      <c r="H120" s="340"/>
      <c r="I120" s="340"/>
      <c r="J120" s="340"/>
      <c r="K120" s="340"/>
    </row>
    <row r="121" spans="1:11" ht="13.5" customHeight="1">
      <c r="A121" s="227" t="s">
        <v>628</v>
      </c>
      <c r="B121" s="340" t="s">
        <v>629</v>
      </c>
      <c r="C121" s="340"/>
      <c r="D121" s="340"/>
      <c r="E121" s="340"/>
      <c r="F121" s="340"/>
      <c r="G121" s="340"/>
      <c r="H121" s="340"/>
      <c r="I121" s="340"/>
      <c r="J121" s="340"/>
      <c r="K121" s="340"/>
    </row>
    <row r="122" spans="1:11" ht="13.5" customHeight="1">
      <c r="A122" s="227" t="s">
        <v>631</v>
      </c>
      <c r="B122" s="340" t="s">
        <v>632</v>
      </c>
      <c r="C122" s="340"/>
      <c r="D122" s="340"/>
      <c r="E122" s="340"/>
      <c r="F122" s="340"/>
      <c r="G122" s="340"/>
      <c r="H122" s="340"/>
      <c r="I122" s="340"/>
      <c r="J122" s="340"/>
      <c r="K122" s="340"/>
    </row>
    <row r="123" spans="1:11" ht="13.5" customHeight="1">
      <c r="A123" s="227" t="s">
        <v>635</v>
      </c>
      <c r="B123" s="340" t="s">
        <v>636</v>
      </c>
      <c r="C123" s="340"/>
      <c r="D123" s="340"/>
      <c r="E123" s="340"/>
      <c r="F123" s="340"/>
      <c r="G123" s="340"/>
      <c r="H123" s="340"/>
      <c r="I123" s="340"/>
      <c r="J123" s="340"/>
      <c r="K123" s="340"/>
    </row>
    <row r="124" spans="1:11" ht="13.5" customHeight="1">
      <c r="A124" s="227" t="s">
        <v>639</v>
      </c>
      <c r="B124" s="340" t="s">
        <v>640</v>
      </c>
      <c r="C124" s="340"/>
      <c r="D124" s="340"/>
      <c r="E124" s="340"/>
      <c r="F124" s="340"/>
      <c r="G124" s="340"/>
      <c r="H124" s="340"/>
      <c r="I124" s="340"/>
      <c r="J124" s="340"/>
      <c r="K124" s="340"/>
    </row>
    <row r="125" spans="1:11" ht="13.5" customHeight="1">
      <c r="A125" s="227" t="s">
        <v>643</v>
      </c>
      <c r="B125" s="340" t="s">
        <v>644</v>
      </c>
      <c r="C125" s="340"/>
      <c r="D125" s="340"/>
      <c r="E125" s="340"/>
      <c r="F125" s="340"/>
      <c r="G125" s="340"/>
      <c r="H125" s="340"/>
      <c r="I125" s="340"/>
      <c r="J125" s="340"/>
      <c r="K125" s="340"/>
    </row>
    <row r="126" spans="1:11" ht="13.5" customHeight="1">
      <c r="A126" s="227" t="s">
        <v>647</v>
      </c>
      <c r="B126" s="340" t="s">
        <v>648</v>
      </c>
      <c r="C126" s="340"/>
      <c r="D126" s="340"/>
      <c r="E126" s="340"/>
      <c r="F126" s="340"/>
      <c r="G126" s="340"/>
      <c r="H126" s="340"/>
      <c r="I126" s="340"/>
      <c r="J126" s="340"/>
      <c r="K126" s="340"/>
    </row>
    <row r="127" spans="1:11" ht="13.5" customHeight="1">
      <c r="A127" s="227" t="s">
        <v>651</v>
      </c>
      <c r="B127" s="340" t="s">
        <v>652</v>
      </c>
      <c r="C127" s="340"/>
      <c r="D127" s="340"/>
      <c r="E127" s="340"/>
      <c r="F127" s="340"/>
      <c r="G127" s="340"/>
      <c r="H127" s="340"/>
      <c r="I127" s="340"/>
      <c r="J127" s="340"/>
      <c r="K127" s="340"/>
    </row>
    <row r="128" spans="1:11" ht="13.5" customHeight="1">
      <c r="A128" s="227" t="s">
        <v>655</v>
      </c>
      <c r="B128" s="340" t="s">
        <v>656</v>
      </c>
      <c r="C128" s="340"/>
      <c r="D128" s="340"/>
      <c r="E128" s="340"/>
      <c r="F128" s="340"/>
      <c r="G128" s="340"/>
      <c r="H128" s="340"/>
      <c r="I128" s="340"/>
      <c r="J128" s="340"/>
      <c r="K128" s="340"/>
    </row>
    <row r="129" spans="1:11" ht="13.5" customHeight="1">
      <c r="A129" s="227" t="s">
        <v>659</v>
      </c>
      <c r="B129" s="340" t="s">
        <v>660</v>
      </c>
      <c r="C129" s="340"/>
      <c r="D129" s="340"/>
      <c r="E129" s="340"/>
      <c r="F129" s="340"/>
      <c r="G129" s="340"/>
      <c r="H129" s="340"/>
      <c r="I129" s="340"/>
      <c r="J129" s="340"/>
      <c r="K129" s="340"/>
    </row>
    <row r="130" spans="1:11" ht="13.5" customHeight="1">
      <c r="A130" s="227" t="s">
        <v>663</v>
      </c>
      <c r="B130" s="340" t="s">
        <v>664</v>
      </c>
      <c r="C130" s="340"/>
      <c r="D130" s="340"/>
      <c r="E130" s="340"/>
      <c r="F130" s="340"/>
      <c r="G130" s="340"/>
      <c r="H130" s="340"/>
      <c r="I130" s="340"/>
      <c r="J130" s="340"/>
      <c r="K130" s="340"/>
    </row>
    <row r="131" spans="1:11" ht="13.5" customHeight="1">
      <c r="A131" s="227" t="s">
        <v>667</v>
      </c>
      <c r="B131" s="340" t="s">
        <v>668</v>
      </c>
      <c r="C131" s="340"/>
      <c r="D131" s="340"/>
      <c r="E131" s="340"/>
      <c r="F131" s="340"/>
      <c r="G131" s="340"/>
      <c r="H131" s="340"/>
      <c r="I131" s="340"/>
      <c r="J131" s="340"/>
      <c r="K131" s="340"/>
    </row>
    <row r="132" spans="1:11" ht="13.5" customHeight="1">
      <c r="A132" s="227" t="s">
        <v>671</v>
      </c>
      <c r="B132" s="340" t="s">
        <v>672</v>
      </c>
      <c r="C132" s="340"/>
      <c r="D132" s="340"/>
      <c r="E132" s="340"/>
      <c r="F132" s="340"/>
      <c r="G132" s="340"/>
      <c r="H132" s="340"/>
      <c r="I132" s="340"/>
      <c r="J132" s="340"/>
      <c r="K132" s="340"/>
    </row>
    <row r="133" spans="1:11" ht="13.5" customHeight="1">
      <c r="A133" s="227" t="s">
        <v>675</v>
      </c>
      <c r="B133" s="340" t="s">
        <v>676</v>
      </c>
      <c r="C133" s="340"/>
      <c r="D133" s="340"/>
      <c r="E133" s="340"/>
      <c r="F133" s="340"/>
      <c r="G133" s="340"/>
      <c r="H133" s="340"/>
      <c r="I133" s="340"/>
      <c r="J133" s="340"/>
      <c r="K133" s="340"/>
    </row>
    <row r="134" spans="1:11" ht="13.5" customHeight="1">
      <c r="A134" s="227" t="s">
        <v>679</v>
      </c>
      <c r="B134" s="340" t="s">
        <v>680</v>
      </c>
      <c r="C134" s="340"/>
      <c r="D134" s="340"/>
      <c r="E134" s="340"/>
      <c r="F134" s="340"/>
      <c r="G134" s="340"/>
      <c r="H134" s="340"/>
      <c r="I134" s="340"/>
      <c r="J134" s="340"/>
      <c r="K134" s="340"/>
    </row>
    <row r="135" spans="1:11" ht="13.5" customHeight="1">
      <c r="A135" s="227" t="s">
        <v>683</v>
      </c>
      <c r="B135" s="340" t="s">
        <v>684</v>
      </c>
      <c r="C135" s="340"/>
      <c r="D135" s="340"/>
      <c r="E135" s="340"/>
      <c r="F135" s="340"/>
      <c r="G135" s="340"/>
      <c r="H135" s="340"/>
      <c r="I135" s="340"/>
      <c r="J135" s="340"/>
      <c r="K135" s="340"/>
    </row>
    <row r="136" spans="1:11" ht="13.5" customHeight="1">
      <c r="A136" s="227" t="s">
        <v>687</v>
      </c>
      <c r="B136" s="340" t="s">
        <v>688</v>
      </c>
      <c r="C136" s="340"/>
      <c r="D136" s="340"/>
      <c r="E136" s="340"/>
      <c r="F136" s="340"/>
      <c r="G136" s="340"/>
      <c r="H136" s="340"/>
      <c r="I136" s="340"/>
      <c r="J136" s="340"/>
      <c r="K136" s="340"/>
    </row>
    <row r="137" spans="1:11" ht="13.5" customHeight="1">
      <c r="A137" s="227" t="s">
        <v>691</v>
      </c>
      <c r="B137" s="340" t="s">
        <v>692</v>
      </c>
      <c r="C137" s="340"/>
      <c r="D137" s="340"/>
      <c r="E137" s="340"/>
      <c r="F137" s="340"/>
      <c r="G137" s="340"/>
      <c r="H137" s="340"/>
      <c r="I137" s="340"/>
      <c r="J137" s="340"/>
      <c r="K137" s="340"/>
    </row>
    <row r="138" spans="1:11" ht="13.5" customHeight="1">
      <c r="A138" s="227" t="s">
        <v>695</v>
      </c>
      <c r="B138" s="340" t="s">
        <v>696</v>
      </c>
      <c r="C138" s="340"/>
      <c r="D138" s="340"/>
      <c r="E138" s="340"/>
      <c r="F138" s="340"/>
      <c r="G138" s="340"/>
      <c r="H138" s="340"/>
      <c r="I138" s="340"/>
      <c r="J138" s="340"/>
      <c r="K138" s="340"/>
    </row>
    <row r="139" spans="1:11" ht="13.5" customHeight="1">
      <c r="A139" s="227" t="s">
        <v>699</v>
      </c>
      <c r="B139" s="340" t="s">
        <v>700</v>
      </c>
      <c r="C139" s="340"/>
      <c r="D139" s="340"/>
      <c r="E139" s="340"/>
      <c r="F139" s="340"/>
      <c r="G139" s="340"/>
      <c r="H139" s="340"/>
      <c r="I139" s="340"/>
      <c r="J139" s="340"/>
      <c r="K139" s="340"/>
    </row>
    <row r="140" spans="1:11" ht="13.5" customHeight="1">
      <c r="A140" s="227" t="s">
        <v>703</v>
      </c>
      <c r="B140" s="340" t="s">
        <v>704</v>
      </c>
      <c r="C140" s="340"/>
      <c r="D140" s="340"/>
      <c r="E140" s="340"/>
      <c r="F140" s="340"/>
      <c r="G140" s="340"/>
      <c r="H140" s="340"/>
      <c r="I140" s="340"/>
      <c r="J140" s="340"/>
      <c r="K140" s="340"/>
    </row>
    <row r="141" spans="1:11" ht="13.5" customHeight="1">
      <c r="A141" s="227" t="s">
        <v>707</v>
      </c>
      <c r="B141" s="340" t="s">
        <v>708</v>
      </c>
      <c r="C141" s="340"/>
      <c r="D141" s="340"/>
      <c r="E141" s="340"/>
      <c r="F141" s="340"/>
      <c r="G141" s="340"/>
      <c r="H141" s="340"/>
      <c r="I141" s="340"/>
      <c r="J141" s="340"/>
      <c r="K141" s="340"/>
    </row>
    <row r="142" spans="1:11" ht="13.5" customHeight="1">
      <c r="A142" s="227" t="s">
        <v>711</v>
      </c>
      <c r="B142" s="340" t="s">
        <v>712</v>
      </c>
      <c r="C142" s="340"/>
      <c r="D142" s="340"/>
      <c r="E142" s="340"/>
      <c r="F142" s="340"/>
      <c r="G142" s="340"/>
      <c r="H142" s="340"/>
      <c r="I142" s="340"/>
      <c r="J142" s="340"/>
      <c r="K142" s="340"/>
    </row>
    <row r="143" spans="1:11" ht="13.5" customHeight="1">
      <c r="A143" s="227" t="s">
        <v>715</v>
      </c>
      <c r="B143" s="340" t="s">
        <v>716</v>
      </c>
      <c r="C143" s="340"/>
      <c r="D143" s="340"/>
      <c r="E143" s="340"/>
      <c r="F143" s="340"/>
      <c r="G143" s="340"/>
      <c r="H143" s="340"/>
      <c r="I143" s="340"/>
      <c r="J143" s="340"/>
      <c r="K143" s="340"/>
    </row>
    <row r="144" spans="1:11" ht="13.5" customHeight="1">
      <c r="A144" s="227" t="s">
        <v>719</v>
      </c>
      <c r="B144" s="340" t="s">
        <v>720</v>
      </c>
      <c r="C144" s="340"/>
      <c r="D144" s="340"/>
      <c r="E144" s="340"/>
      <c r="F144" s="340"/>
      <c r="G144" s="340"/>
      <c r="H144" s="340"/>
      <c r="I144" s="340"/>
      <c r="J144" s="340"/>
      <c r="K144" s="340"/>
    </row>
    <row r="145" spans="1:11" ht="13.5" customHeight="1">
      <c r="A145" s="227" t="s">
        <v>723</v>
      </c>
      <c r="B145" s="340" t="s">
        <v>724</v>
      </c>
      <c r="C145" s="340"/>
      <c r="D145" s="340"/>
      <c r="E145" s="340"/>
      <c r="F145" s="340"/>
      <c r="G145" s="340"/>
      <c r="H145" s="340"/>
      <c r="I145" s="340"/>
      <c r="J145" s="340"/>
      <c r="K145" s="340"/>
    </row>
    <row r="146" spans="1:11" ht="13.5" customHeight="1">
      <c r="A146" s="227" t="s">
        <v>727</v>
      </c>
      <c r="B146" s="340" t="s">
        <v>728</v>
      </c>
      <c r="C146" s="340"/>
      <c r="D146" s="340"/>
      <c r="E146" s="340"/>
      <c r="F146" s="340"/>
      <c r="G146" s="340"/>
      <c r="H146" s="340"/>
      <c r="I146" s="340"/>
      <c r="J146" s="340"/>
      <c r="K146" s="340"/>
    </row>
    <row r="147" spans="1:11" ht="13.5" customHeight="1">
      <c r="A147" s="227" t="s">
        <v>731</v>
      </c>
      <c r="B147" s="340" t="s">
        <v>732</v>
      </c>
      <c r="C147" s="340"/>
      <c r="D147" s="340"/>
      <c r="E147" s="340"/>
      <c r="F147" s="340"/>
      <c r="G147" s="340"/>
      <c r="H147" s="340"/>
      <c r="I147" s="340"/>
      <c r="J147" s="340"/>
      <c r="K147" s="340"/>
    </row>
    <row r="148" spans="1:11" ht="13.5" customHeight="1">
      <c r="A148" s="227" t="s">
        <v>736</v>
      </c>
      <c r="B148" s="340" t="s">
        <v>737</v>
      </c>
      <c r="C148" s="340"/>
      <c r="D148" s="340"/>
      <c r="E148" s="340"/>
      <c r="F148" s="340"/>
      <c r="G148" s="340"/>
      <c r="H148" s="340"/>
      <c r="I148" s="340"/>
      <c r="J148" s="340"/>
      <c r="K148" s="340"/>
    </row>
    <row r="149" spans="1:11" ht="13.5" customHeight="1">
      <c r="A149" s="227" t="s">
        <v>741</v>
      </c>
      <c r="B149" s="340" t="s">
        <v>742</v>
      </c>
      <c r="C149" s="340"/>
      <c r="D149" s="340"/>
      <c r="E149" s="340"/>
      <c r="F149" s="340"/>
      <c r="G149" s="340"/>
      <c r="H149" s="340"/>
      <c r="I149" s="340"/>
      <c r="J149" s="340"/>
      <c r="K149" s="340"/>
    </row>
    <row r="150" spans="1:11" ht="13.5" customHeight="1">
      <c r="A150" s="227" t="s">
        <v>745</v>
      </c>
      <c r="B150" s="340" t="s">
        <v>746</v>
      </c>
      <c r="C150" s="340"/>
      <c r="D150" s="340"/>
      <c r="E150" s="340"/>
      <c r="F150" s="340"/>
      <c r="G150" s="340"/>
      <c r="H150" s="340"/>
      <c r="I150" s="340"/>
      <c r="J150" s="340"/>
      <c r="K150" s="340"/>
    </row>
    <row r="151" spans="1:11" ht="13.5" customHeight="1">
      <c r="A151" s="227" t="s">
        <v>749</v>
      </c>
      <c r="B151" s="340" t="s">
        <v>750</v>
      </c>
      <c r="C151" s="340"/>
      <c r="D151" s="340"/>
      <c r="E151" s="340"/>
      <c r="F151" s="340"/>
      <c r="G151" s="340"/>
      <c r="H151" s="340"/>
      <c r="I151" s="340"/>
      <c r="J151" s="340"/>
      <c r="K151" s="340"/>
    </row>
    <row r="152" spans="1:11" ht="13.5" customHeight="1">
      <c r="A152" s="227" t="s">
        <v>753</v>
      </c>
      <c r="B152" s="340" t="s">
        <v>754</v>
      </c>
      <c r="C152" s="340"/>
      <c r="D152" s="340"/>
      <c r="E152" s="340"/>
      <c r="F152" s="340"/>
      <c r="G152" s="340"/>
      <c r="H152" s="340"/>
      <c r="I152" s="340"/>
      <c r="J152" s="340"/>
      <c r="K152" s="340"/>
    </row>
    <row r="153" spans="1:11" ht="13.5" customHeight="1">
      <c r="A153" s="227" t="s">
        <v>759</v>
      </c>
      <c r="B153" s="340" t="s">
        <v>760</v>
      </c>
      <c r="C153" s="340"/>
      <c r="D153" s="340"/>
      <c r="E153" s="340"/>
      <c r="F153" s="340"/>
      <c r="G153" s="340"/>
      <c r="H153" s="340"/>
      <c r="I153" s="340"/>
      <c r="J153" s="340"/>
      <c r="K153" s="340"/>
    </row>
    <row r="154" spans="1:11" ht="13.5" customHeight="1">
      <c r="A154" s="227" t="s">
        <v>764</v>
      </c>
      <c r="B154" s="340" t="s">
        <v>765</v>
      </c>
      <c r="C154" s="340"/>
      <c r="D154" s="340"/>
      <c r="E154" s="340"/>
      <c r="F154" s="340"/>
      <c r="G154" s="340"/>
      <c r="H154" s="340"/>
      <c r="I154" s="340"/>
      <c r="J154" s="340"/>
      <c r="K154" s="340"/>
    </row>
    <row r="155" spans="1:11" ht="13.5" customHeight="1">
      <c r="A155" s="227" t="s">
        <v>769</v>
      </c>
      <c r="B155" s="340" t="s">
        <v>770</v>
      </c>
      <c r="C155" s="340"/>
      <c r="D155" s="340"/>
      <c r="E155" s="340"/>
      <c r="F155" s="340"/>
      <c r="G155" s="340"/>
      <c r="H155" s="340"/>
      <c r="I155" s="340"/>
      <c r="J155" s="340"/>
      <c r="K155" s="340"/>
    </row>
    <row r="156" spans="1:11" ht="13.5" customHeight="1">
      <c r="A156" s="227" t="s">
        <v>774</v>
      </c>
      <c r="B156" s="340" t="s">
        <v>775</v>
      </c>
      <c r="C156" s="340"/>
      <c r="D156" s="340"/>
      <c r="E156" s="340"/>
      <c r="F156" s="340"/>
      <c r="G156" s="340"/>
      <c r="H156" s="340"/>
      <c r="I156" s="340"/>
      <c r="J156" s="340"/>
      <c r="K156" s="340"/>
    </row>
    <row r="157" spans="1:11" ht="13.5" customHeight="1">
      <c r="A157" s="227" t="s">
        <v>779</v>
      </c>
      <c r="B157" s="340" t="s">
        <v>780</v>
      </c>
      <c r="C157" s="340"/>
      <c r="D157" s="340"/>
      <c r="E157" s="340"/>
      <c r="F157" s="340"/>
      <c r="G157" s="340"/>
      <c r="H157" s="340"/>
      <c r="I157" s="340"/>
      <c r="J157" s="340"/>
      <c r="K157" s="340"/>
    </row>
    <row r="158" spans="1:11" ht="13.5" customHeight="1">
      <c r="A158" s="227" t="s">
        <v>784</v>
      </c>
      <c r="B158" s="340" t="s">
        <v>785</v>
      </c>
      <c r="C158" s="340"/>
      <c r="D158" s="340"/>
      <c r="E158" s="340"/>
      <c r="F158" s="340"/>
      <c r="G158" s="340"/>
      <c r="H158" s="340"/>
      <c r="I158" s="340"/>
      <c r="J158" s="340"/>
      <c r="K158" s="340"/>
    </row>
    <row r="159" spans="1:11" ht="13.5" customHeight="1">
      <c r="A159" s="227" t="s">
        <v>789</v>
      </c>
      <c r="B159" s="340" t="s">
        <v>790</v>
      </c>
      <c r="C159" s="340"/>
      <c r="D159" s="340"/>
      <c r="E159" s="340"/>
      <c r="F159" s="340"/>
      <c r="G159" s="340"/>
      <c r="H159" s="340"/>
      <c r="I159" s="340"/>
      <c r="J159" s="340"/>
      <c r="K159" s="340"/>
    </row>
    <row r="160" spans="1:11" ht="13.5" customHeight="1">
      <c r="A160" s="227" t="s">
        <v>794</v>
      </c>
      <c r="B160" s="340" t="s">
        <v>795</v>
      </c>
      <c r="C160" s="340"/>
      <c r="D160" s="340"/>
      <c r="E160" s="340"/>
      <c r="F160" s="340"/>
      <c r="G160" s="340"/>
      <c r="H160" s="340"/>
      <c r="I160" s="340"/>
      <c r="J160" s="340"/>
      <c r="K160" s="340"/>
    </row>
    <row r="161" spans="1:11" ht="13.5" customHeight="1">
      <c r="A161" s="227" t="s">
        <v>798</v>
      </c>
      <c r="B161" s="340" t="s">
        <v>799</v>
      </c>
      <c r="C161" s="340"/>
      <c r="D161" s="340"/>
      <c r="E161" s="340"/>
      <c r="F161" s="340"/>
      <c r="G161" s="340"/>
      <c r="H161" s="340"/>
      <c r="I161" s="340"/>
      <c r="J161" s="340"/>
      <c r="K161" s="340"/>
    </row>
    <row r="162" spans="1:11" ht="13.5" customHeight="1">
      <c r="A162" s="227" t="s">
        <v>802</v>
      </c>
      <c r="B162" s="340" t="s">
        <v>803</v>
      </c>
      <c r="C162" s="340"/>
      <c r="D162" s="340"/>
      <c r="E162" s="340"/>
      <c r="F162" s="340"/>
      <c r="G162" s="340"/>
      <c r="H162" s="340"/>
      <c r="I162" s="340"/>
      <c r="J162" s="340"/>
      <c r="K162" s="340"/>
    </row>
    <row r="163" spans="1:11" ht="13.5" customHeight="1">
      <c r="A163" s="227" t="s">
        <v>806</v>
      </c>
      <c r="B163" s="340" t="s">
        <v>807</v>
      </c>
      <c r="C163" s="340"/>
      <c r="D163" s="340"/>
      <c r="E163" s="340"/>
      <c r="F163" s="340"/>
      <c r="G163" s="340"/>
      <c r="H163" s="340"/>
      <c r="I163" s="340"/>
      <c r="J163" s="340"/>
      <c r="K163" s="340"/>
    </row>
    <row r="164" spans="1:11" ht="13.5" customHeight="1">
      <c r="A164" s="227" t="s">
        <v>809</v>
      </c>
      <c r="B164" s="340" t="s">
        <v>810</v>
      </c>
      <c r="C164" s="340"/>
      <c r="D164" s="340"/>
      <c r="E164" s="340"/>
      <c r="F164" s="340"/>
      <c r="G164" s="340"/>
      <c r="H164" s="340"/>
      <c r="I164" s="340"/>
      <c r="J164" s="340"/>
      <c r="K164" s="340"/>
    </row>
    <row r="165" spans="1:11" ht="13.5" customHeight="1">
      <c r="A165" s="227" t="s">
        <v>814</v>
      </c>
      <c r="B165" s="340" t="s">
        <v>815</v>
      </c>
      <c r="C165" s="340"/>
      <c r="D165" s="340"/>
      <c r="E165" s="340"/>
      <c r="F165" s="340"/>
      <c r="G165" s="340"/>
      <c r="H165" s="340"/>
      <c r="I165" s="340"/>
      <c r="J165" s="340"/>
      <c r="K165" s="340"/>
    </row>
    <row r="166" spans="1:11" ht="13.5" customHeight="1">
      <c r="A166" s="227" t="s">
        <v>817</v>
      </c>
      <c r="B166" s="340" t="s">
        <v>818</v>
      </c>
      <c r="C166" s="340"/>
      <c r="D166" s="340"/>
      <c r="E166" s="340"/>
      <c r="F166" s="340"/>
      <c r="G166" s="340"/>
      <c r="H166" s="340"/>
      <c r="I166" s="340"/>
      <c r="J166" s="340"/>
      <c r="K166" s="340"/>
    </row>
    <row r="167" spans="1:11" ht="13.5" customHeight="1">
      <c r="A167" s="227" t="s">
        <v>822</v>
      </c>
      <c r="B167" s="340" t="s">
        <v>823</v>
      </c>
      <c r="C167" s="340"/>
      <c r="D167" s="340"/>
      <c r="E167" s="340"/>
      <c r="F167" s="340"/>
      <c r="G167" s="340"/>
      <c r="H167" s="340"/>
      <c r="I167" s="340"/>
      <c r="J167" s="340"/>
      <c r="K167" s="340"/>
    </row>
    <row r="168" spans="1:11" ht="13.5" customHeight="1">
      <c r="A168" s="227" t="s">
        <v>825</v>
      </c>
      <c r="B168" s="340" t="s">
        <v>826</v>
      </c>
      <c r="C168" s="340"/>
      <c r="D168" s="340"/>
      <c r="E168" s="340"/>
      <c r="F168" s="340"/>
      <c r="G168" s="340"/>
      <c r="H168" s="340"/>
      <c r="I168" s="340"/>
      <c r="J168" s="340"/>
      <c r="K168" s="340"/>
    </row>
    <row r="169" spans="1:11" ht="13.5" customHeight="1">
      <c r="A169" s="227" t="s">
        <v>830</v>
      </c>
      <c r="B169" s="340" t="s">
        <v>831</v>
      </c>
      <c r="C169" s="340"/>
      <c r="D169" s="340"/>
      <c r="E169" s="340"/>
      <c r="F169" s="340"/>
      <c r="G169" s="340"/>
      <c r="H169" s="340"/>
      <c r="I169" s="340"/>
      <c r="J169" s="340"/>
      <c r="K169" s="340"/>
    </row>
    <row r="170" spans="1:11" ht="13.5" customHeight="1">
      <c r="A170" s="227" t="s">
        <v>833</v>
      </c>
      <c r="B170" s="340" t="s">
        <v>834</v>
      </c>
      <c r="C170" s="340"/>
      <c r="D170" s="340"/>
      <c r="E170" s="340"/>
      <c r="F170" s="340"/>
      <c r="G170" s="340"/>
      <c r="H170" s="340"/>
      <c r="I170" s="340"/>
      <c r="J170" s="340"/>
      <c r="K170" s="340"/>
    </row>
    <row r="171" spans="1:11" ht="13.5" customHeight="1">
      <c r="A171" s="227" t="s">
        <v>839</v>
      </c>
      <c r="B171" s="340" t="s">
        <v>840</v>
      </c>
      <c r="C171" s="340"/>
      <c r="D171" s="340"/>
      <c r="E171" s="340"/>
      <c r="F171" s="340"/>
      <c r="G171" s="340"/>
      <c r="H171" s="340"/>
      <c r="I171" s="340"/>
      <c r="J171" s="340"/>
      <c r="K171" s="340"/>
    </row>
    <row r="172" spans="1:11" ht="13.5" customHeight="1">
      <c r="A172" s="227" t="s">
        <v>842</v>
      </c>
      <c r="B172" s="340" t="s">
        <v>843</v>
      </c>
      <c r="C172" s="340"/>
      <c r="D172" s="340"/>
      <c r="E172" s="340"/>
      <c r="F172" s="340"/>
      <c r="G172" s="340"/>
      <c r="H172" s="340"/>
      <c r="I172" s="340"/>
      <c r="J172" s="340"/>
      <c r="K172" s="340"/>
    </row>
    <row r="173" spans="1:11" ht="13.5" customHeight="1">
      <c r="A173" s="227" t="s">
        <v>845</v>
      </c>
      <c r="B173" s="340" t="s">
        <v>846</v>
      </c>
      <c r="C173" s="340"/>
      <c r="D173" s="340"/>
      <c r="E173" s="340"/>
      <c r="F173" s="340"/>
      <c r="G173" s="340"/>
      <c r="H173" s="340"/>
      <c r="I173" s="340"/>
      <c r="J173" s="340"/>
      <c r="K173" s="340"/>
    </row>
    <row r="174" spans="1:11" ht="13.5" customHeight="1">
      <c r="A174" s="227" t="s">
        <v>848</v>
      </c>
      <c r="B174" s="340" t="s">
        <v>849</v>
      </c>
      <c r="C174" s="340"/>
      <c r="D174" s="340"/>
      <c r="E174" s="340"/>
      <c r="F174" s="340"/>
      <c r="G174" s="340"/>
      <c r="H174" s="340"/>
      <c r="I174" s="340"/>
      <c r="J174" s="340"/>
      <c r="K174" s="340"/>
    </row>
    <row r="175" spans="1:11" ht="13.5" customHeight="1">
      <c r="A175" s="227" t="s">
        <v>851</v>
      </c>
      <c r="B175" s="340" t="s">
        <v>852</v>
      </c>
      <c r="C175" s="340"/>
      <c r="D175" s="340"/>
      <c r="E175" s="340"/>
      <c r="F175" s="340"/>
      <c r="G175" s="340"/>
      <c r="H175" s="340"/>
      <c r="I175" s="340"/>
      <c r="J175" s="340"/>
      <c r="K175" s="340"/>
    </row>
    <row r="176" spans="1:11" ht="13.5" customHeight="1">
      <c r="A176" s="227" t="s">
        <v>854</v>
      </c>
      <c r="B176" s="340" t="s">
        <v>855</v>
      </c>
      <c r="C176" s="340"/>
      <c r="D176" s="340"/>
      <c r="E176" s="340"/>
      <c r="F176" s="340"/>
      <c r="G176" s="340"/>
      <c r="H176" s="340"/>
      <c r="I176" s="340"/>
      <c r="J176" s="340"/>
      <c r="K176" s="340"/>
    </row>
    <row r="177" spans="1:11" ht="13.5" customHeight="1">
      <c r="A177" s="227" t="s">
        <v>857</v>
      </c>
      <c r="B177" s="340" t="s">
        <v>858</v>
      </c>
      <c r="C177" s="340"/>
      <c r="D177" s="340"/>
      <c r="E177" s="340"/>
      <c r="F177" s="340"/>
      <c r="G177" s="340"/>
      <c r="H177" s="340"/>
      <c r="I177" s="340"/>
      <c r="J177" s="340"/>
      <c r="K177" s="340"/>
    </row>
    <row r="178" spans="1:11" ht="13.5" customHeight="1">
      <c r="A178" s="227" t="s">
        <v>860</v>
      </c>
      <c r="B178" s="340" t="s">
        <v>861</v>
      </c>
      <c r="C178" s="340"/>
      <c r="D178" s="340"/>
      <c r="E178" s="340"/>
      <c r="F178" s="340"/>
      <c r="G178" s="340"/>
      <c r="H178" s="340"/>
      <c r="I178" s="340"/>
      <c r="J178" s="340"/>
      <c r="K178" s="340"/>
    </row>
    <row r="179" spans="1:11" ht="13.5" customHeight="1">
      <c r="A179" s="227" t="s">
        <v>863</v>
      </c>
      <c r="B179" s="340" t="s">
        <v>864</v>
      </c>
      <c r="C179" s="340"/>
      <c r="D179" s="340"/>
      <c r="E179" s="340"/>
      <c r="F179" s="340"/>
      <c r="G179" s="340"/>
      <c r="H179" s="340"/>
      <c r="I179" s="340"/>
      <c r="J179" s="340"/>
      <c r="K179" s="340"/>
    </row>
    <row r="180" spans="1:11" ht="13.5" customHeight="1">
      <c r="A180" s="227" t="s">
        <v>866</v>
      </c>
      <c r="B180" s="340" t="s">
        <v>867</v>
      </c>
      <c r="C180" s="340"/>
      <c r="D180" s="340"/>
      <c r="E180" s="340"/>
      <c r="F180" s="340"/>
      <c r="G180" s="340"/>
      <c r="H180" s="340"/>
      <c r="I180" s="340"/>
      <c r="J180" s="340"/>
      <c r="K180" s="340"/>
    </row>
    <row r="181" spans="1:11" ht="13.5" customHeight="1">
      <c r="A181" s="227" t="s">
        <v>869</v>
      </c>
      <c r="B181" s="340" t="s">
        <v>870</v>
      </c>
      <c r="C181" s="340"/>
      <c r="D181" s="340"/>
      <c r="E181" s="340"/>
      <c r="F181" s="340"/>
      <c r="G181" s="340"/>
      <c r="H181" s="340"/>
      <c r="I181" s="340"/>
      <c r="J181" s="340"/>
      <c r="K181" s="340"/>
    </row>
    <row r="182" spans="1:11" ht="13.5" customHeight="1">
      <c r="A182" s="227" t="s">
        <v>872</v>
      </c>
      <c r="B182" s="340" t="s">
        <v>873</v>
      </c>
      <c r="C182" s="340"/>
      <c r="D182" s="340"/>
      <c r="E182" s="340"/>
      <c r="F182" s="340"/>
      <c r="G182" s="340"/>
      <c r="H182" s="340"/>
      <c r="I182" s="340"/>
      <c r="J182" s="340"/>
      <c r="K182" s="340"/>
    </row>
    <row r="183" spans="1:11" ht="13.5" customHeight="1">
      <c r="A183" s="227" t="s">
        <v>875</v>
      </c>
      <c r="B183" s="340" t="s">
        <v>876</v>
      </c>
      <c r="C183" s="340"/>
      <c r="D183" s="340"/>
      <c r="E183" s="340"/>
      <c r="F183" s="340"/>
      <c r="G183" s="340"/>
      <c r="H183" s="340"/>
      <c r="I183" s="340"/>
      <c r="J183" s="340"/>
      <c r="K183" s="340"/>
    </row>
    <row r="184" spans="1:11" ht="13.5" customHeight="1">
      <c r="A184" s="227" t="s">
        <v>878</v>
      </c>
      <c r="B184" s="340" t="s">
        <v>879</v>
      </c>
      <c r="C184" s="340"/>
      <c r="D184" s="340"/>
      <c r="E184" s="340"/>
      <c r="F184" s="340"/>
      <c r="G184" s="340"/>
      <c r="H184" s="340"/>
      <c r="I184" s="340"/>
      <c r="J184" s="340"/>
      <c r="K184" s="340"/>
    </row>
    <row r="185" spans="1:11" ht="13.5" customHeight="1">
      <c r="A185" s="227" t="s">
        <v>881</v>
      </c>
      <c r="B185" s="340" t="s">
        <v>882</v>
      </c>
      <c r="C185" s="340"/>
      <c r="D185" s="340"/>
      <c r="E185" s="340"/>
      <c r="F185" s="340"/>
      <c r="G185" s="340"/>
      <c r="H185" s="340"/>
      <c r="I185" s="340"/>
      <c r="J185" s="340"/>
      <c r="K185" s="340"/>
    </row>
    <row r="186" spans="1:11" ht="13.5" customHeight="1">
      <c r="A186" s="227" t="s">
        <v>884</v>
      </c>
      <c r="B186" s="340" t="s">
        <v>885</v>
      </c>
      <c r="C186" s="340"/>
      <c r="D186" s="340"/>
      <c r="E186" s="340"/>
      <c r="F186" s="340"/>
      <c r="G186" s="340"/>
      <c r="H186" s="340"/>
      <c r="I186" s="340"/>
      <c r="J186" s="340"/>
      <c r="K186" s="340"/>
    </row>
    <row r="187" spans="1:11" ht="13.5" customHeight="1">
      <c r="A187" s="227" t="s">
        <v>887</v>
      </c>
      <c r="B187" s="340" t="s">
        <v>888</v>
      </c>
      <c r="C187" s="340"/>
      <c r="D187" s="340"/>
      <c r="E187" s="340"/>
      <c r="F187" s="340"/>
      <c r="G187" s="340"/>
      <c r="H187" s="340"/>
      <c r="I187" s="340"/>
      <c r="J187" s="340"/>
      <c r="K187" s="340"/>
    </row>
    <row r="188" spans="1:11" ht="13.5" customHeight="1">
      <c r="A188" s="227" t="s">
        <v>890</v>
      </c>
      <c r="B188" s="340" t="s">
        <v>891</v>
      </c>
      <c r="C188" s="340"/>
      <c r="D188" s="340"/>
      <c r="E188" s="340"/>
      <c r="F188" s="340"/>
      <c r="G188" s="340"/>
      <c r="H188" s="340"/>
      <c r="I188" s="340"/>
      <c r="J188" s="340"/>
      <c r="K188" s="340"/>
    </row>
    <row r="189" spans="1:11" ht="13.5" customHeight="1">
      <c r="A189" s="227" t="s">
        <v>893</v>
      </c>
      <c r="B189" s="340" t="s">
        <v>894</v>
      </c>
      <c r="C189" s="340"/>
      <c r="D189" s="340"/>
      <c r="E189" s="340"/>
      <c r="F189" s="340"/>
      <c r="G189" s="340"/>
      <c r="H189" s="340"/>
      <c r="I189" s="340"/>
      <c r="J189" s="340"/>
      <c r="K189" s="340"/>
    </row>
    <row r="190" spans="1:11" ht="13.5" customHeight="1">
      <c r="A190" s="227" t="s">
        <v>896</v>
      </c>
      <c r="B190" s="340" t="s">
        <v>897</v>
      </c>
      <c r="C190" s="340"/>
      <c r="D190" s="340"/>
      <c r="E190" s="340"/>
      <c r="F190" s="340"/>
      <c r="G190" s="340"/>
      <c r="H190" s="340"/>
      <c r="I190" s="340"/>
      <c r="J190" s="340"/>
      <c r="K190" s="340"/>
    </row>
    <row r="191" spans="1:11" ht="13.5" customHeight="1">
      <c r="A191" s="227" t="s">
        <v>899</v>
      </c>
      <c r="B191" s="340" t="s">
        <v>900</v>
      </c>
      <c r="C191" s="340"/>
      <c r="D191" s="340"/>
      <c r="E191" s="340"/>
      <c r="F191" s="340"/>
      <c r="G191" s="340"/>
      <c r="H191" s="340"/>
      <c r="I191" s="340"/>
      <c r="J191" s="340"/>
      <c r="K191" s="340"/>
    </row>
    <row r="192" spans="1:11" ht="13.5" customHeight="1">
      <c r="A192" s="227" t="s">
        <v>902</v>
      </c>
      <c r="B192" s="340" t="s">
        <v>903</v>
      </c>
      <c r="C192" s="340"/>
      <c r="D192" s="340"/>
      <c r="E192" s="340"/>
      <c r="F192" s="340"/>
      <c r="G192" s="340"/>
      <c r="H192" s="340"/>
      <c r="I192" s="340"/>
      <c r="J192" s="340"/>
      <c r="K192" s="340"/>
    </row>
    <row r="193" spans="1:11" ht="13.5" customHeight="1">
      <c r="A193" s="227" t="s">
        <v>905</v>
      </c>
      <c r="B193" s="340" t="s">
        <v>906</v>
      </c>
      <c r="C193" s="340"/>
      <c r="D193" s="340"/>
      <c r="E193" s="340"/>
      <c r="F193" s="340"/>
      <c r="G193" s="340"/>
      <c r="H193" s="340"/>
      <c r="I193" s="340"/>
      <c r="J193" s="340"/>
      <c r="K193" s="340"/>
    </row>
    <row r="194" spans="1:11" ht="13.5" customHeight="1">
      <c r="A194" s="227" t="s">
        <v>908</v>
      </c>
      <c r="B194" s="340" t="s">
        <v>909</v>
      </c>
      <c r="C194" s="340"/>
      <c r="D194" s="340"/>
      <c r="E194" s="340"/>
      <c r="F194" s="340"/>
      <c r="G194" s="340"/>
      <c r="H194" s="340"/>
      <c r="I194" s="340"/>
      <c r="J194" s="340"/>
      <c r="K194" s="340"/>
    </row>
    <row r="195" spans="1:11" ht="13.5" customHeight="1">
      <c r="A195" s="227" t="s">
        <v>911</v>
      </c>
      <c r="B195" s="340" t="s">
        <v>912</v>
      </c>
      <c r="C195" s="340"/>
      <c r="D195" s="340"/>
      <c r="E195" s="340"/>
      <c r="F195" s="340"/>
      <c r="G195" s="340"/>
      <c r="H195" s="340"/>
      <c r="I195" s="340"/>
      <c r="J195" s="340"/>
      <c r="K195" s="340"/>
    </row>
    <row r="196" spans="1:11" ht="13.5" customHeight="1">
      <c r="A196" s="227" t="s">
        <v>914</v>
      </c>
      <c r="B196" s="340" t="s">
        <v>915</v>
      </c>
      <c r="C196" s="340"/>
      <c r="D196" s="340"/>
      <c r="E196" s="340"/>
      <c r="F196" s="340"/>
      <c r="G196" s="340"/>
      <c r="H196" s="340"/>
      <c r="I196" s="340"/>
      <c r="J196" s="340"/>
      <c r="K196" s="340"/>
    </row>
    <row r="197" spans="1:11" ht="13.5" customHeight="1">
      <c r="A197" s="227" t="s">
        <v>917</v>
      </c>
      <c r="B197" s="340" t="s">
        <v>918</v>
      </c>
      <c r="C197" s="340"/>
      <c r="D197" s="340"/>
      <c r="E197" s="340"/>
      <c r="F197" s="340"/>
      <c r="G197" s="340"/>
      <c r="H197" s="340"/>
      <c r="I197" s="340"/>
      <c r="J197" s="340"/>
      <c r="K197" s="340"/>
    </row>
    <row r="198" spans="1:11" ht="13.5" customHeight="1">
      <c r="A198" s="227" t="s">
        <v>920</v>
      </c>
      <c r="B198" s="340" t="s">
        <v>921</v>
      </c>
      <c r="C198" s="340"/>
      <c r="D198" s="340"/>
      <c r="E198" s="340"/>
      <c r="F198" s="340"/>
      <c r="G198" s="340"/>
      <c r="H198" s="340"/>
      <c r="I198" s="340"/>
      <c r="J198" s="340"/>
      <c r="K198" s="340"/>
    </row>
    <row r="199" spans="1:11" ht="13.5" customHeight="1">
      <c r="A199" s="227" t="s">
        <v>923</v>
      </c>
      <c r="B199" s="340" t="s">
        <v>924</v>
      </c>
      <c r="C199" s="340"/>
      <c r="D199" s="340"/>
      <c r="E199" s="340"/>
      <c r="F199" s="340"/>
      <c r="G199" s="340"/>
      <c r="H199" s="340"/>
      <c r="I199" s="340"/>
      <c r="J199" s="340"/>
      <c r="K199" s="340"/>
    </row>
    <row r="200" spans="1:11" ht="13.5" customHeight="1">
      <c r="A200" s="227" t="s">
        <v>926</v>
      </c>
      <c r="B200" s="340" t="s">
        <v>927</v>
      </c>
      <c r="C200" s="340"/>
      <c r="D200" s="340"/>
      <c r="E200" s="340"/>
      <c r="F200" s="340"/>
      <c r="G200" s="340"/>
      <c r="H200" s="340"/>
      <c r="I200" s="340"/>
      <c r="J200" s="340"/>
      <c r="K200" s="340"/>
    </row>
    <row r="201" spans="1:11" ht="13.5" customHeight="1">
      <c r="A201" s="227" t="s">
        <v>929</v>
      </c>
      <c r="B201" s="340" t="s">
        <v>930</v>
      </c>
      <c r="C201" s="340"/>
      <c r="D201" s="340"/>
      <c r="E201" s="340"/>
      <c r="F201" s="340"/>
      <c r="G201" s="340"/>
      <c r="H201" s="340"/>
      <c r="I201" s="340"/>
      <c r="J201" s="340"/>
      <c r="K201" s="340"/>
    </row>
    <row r="202" spans="1:11" ht="13.5" customHeight="1">
      <c r="A202" s="227" t="s">
        <v>932</v>
      </c>
      <c r="B202" s="340" t="s">
        <v>933</v>
      </c>
      <c r="C202" s="340"/>
      <c r="D202" s="340"/>
      <c r="E202" s="340"/>
      <c r="F202" s="340"/>
      <c r="G202" s="340"/>
      <c r="H202" s="340"/>
      <c r="I202" s="340"/>
      <c r="J202" s="340"/>
      <c r="K202" s="340"/>
    </row>
    <row r="203" spans="1:11" ht="13.5" customHeight="1">
      <c r="A203" s="227" t="s">
        <v>935</v>
      </c>
      <c r="B203" s="340" t="s">
        <v>936</v>
      </c>
      <c r="C203" s="340"/>
      <c r="D203" s="340"/>
      <c r="E203" s="340"/>
      <c r="F203" s="340"/>
      <c r="G203" s="340"/>
      <c r="H203" s="340"/>
      <c r="I203" s="340"/>
      <c r="J203" s="340"/>
      <c r="K203" s="340"/>
    </row>
    <row r="204" spans="1:11" ht="13.5" customHeight="1">
      <c r="A204" s="227" t="s">
        <v>938</v>
      </c>
      <c r="B204" s="340" t="s">
        <v>939</v>
      </c>
      <c r="C204" s="340"/>
      <c r="D204" s="340"/>
      <c r="E204" s="340"/>
      <c r="F204" s="340"/>
      <c r="G204" s="340"/>
      <c r="H204" s="340"/>
      <c r="I204" s="340"/>
      <c r="J204" s="340"/>
      <c r="K204" s="340"/>
    </row>
    <row r="205" spans="1:11" ht="13.5" customHeight="1">
      <c r="A205" s="227" t="s">
        <v>941</v>
      </c>
      <c r="B205" s="340" t="s">
        <v>942</v>
      </c>
      <c r="C205" s="340"/>
      <c r="D205" s="340"/>
      <c r="E205" s="340"/>
      <c r="F205" s="340"/>
      <c r="G205" s="340"/>
      <c r="H205" s="340"/>
      <c r="I205" s="340"/>
      <c r="J205" s="340"/>
      <c r="K205" s="340"/>
    </row>
    <row r="206" spans="1:11" ht="13.5" customHeight="1">
      <c r="A206" s="227" t="s">
        <v>944</v>
      </c>
      <c r="B206" s="340" t="s">
        <v>945</v>
      </c>
      <c r="C206" s="340"/>
      <c r="D206" s="340"/>
      <c r="E206" s="340"/>
      <c r="F206" s="340"/>
      <c r="G206" s="340"/>
      <c r="H206" s="340"/>
      <c r="I206" s="340"/>
      <c r="J206" s="340"/>
      <c r="K206" s="340"/>
    </row>
    <row r="207" spans="1:11" ht="13.5" customHeight="1">
      <c r="A207" s="227" t="s">
        <v>947</v>
      </c>
      <c r="B207" s="340" t="s">
        <v>948</v>
      </c>
      <c r="C207" s="340"/>
      <c r="D207" s="340"/>
      <c r="E207" s="340"/>
      <c r="F207" s="340"/>
      <c r="G207" s="340"/>
      <c r="H207" s="340"/>
      <c r="I207" s="340"/>
      <c r="J207" s="340"/>
      <c r="K207" s="340"/>
    </row>
    <row r="208" spans="1:11" ht="13.5" customHeight="1">
      <c r="A208" s="227" t="s">
        <v>950</v>
      </c>
      <c r="B208" s="340" t="s">
        <v>951</v>
      </c>
      <c r="C208" s="340"/>
      <c r="D208" s="340"/>
      <c r="E208" s="340"/>
      <c r="F208" s="340"/>
      <c r="G208" s="340"/>
      <c r="H208" s="340"/>
      <c r="I208" s="340"/>
      <c r="J208" s="340"/>
      <c r="K208" s="340"/>
    </row>
    <row r="209" spans="1:11" ht="13.5" customHeight="1">
      <c r="A209" s="227" t="s">
        <v>953</v>
      </c>
      <c r="B209" s="340" t="s">
        <v>954</v>
      </c>
      <c r="C209" s="340"/>
      <c r="D209" s="340"/>
      <c r="E209" s="340"/>
      <c r="F209" s="340"/>
      <c r="G209" s="340"/>
      <c r="H209" s="340"/>
      <c r="I209" s="340"/>
      <c r="J209" s="340"/>
      <c r="K209" s="340"/>
    </row>
    <row r="210" spans="1:11" ht="13.5" customHeight="1">
      <c r="A210" s="227" t="s">
        <v>956</v>
      </c>
      <c r="B210" s="340" t="s">
        <v>957</v>
      </c>
      <c r="C210" s="340"/>
      <c r="D210" s="340"/>
      <c r="E210" s="340"/>
      <c r="F210" s="340"/>
      <c r="G210" s="340"/>
      <c r="H210" s="340"/>
      <c r="I210" s="340"/>
      <c r="J210" s="340"/>
      <c r="K210" s="340"/>
    </row>
    <row r="211" spans="1:11" ht="13.5" customHeight="1">
      <c r="A211" s="227" t="s">
        <v>959</v>
      </c>
      <c r="B211" s="340" t="s">
        <v>960</v>
      </c>
      <c r="C211" s="340"/>
      <c r="D211" s="340"/>
      <c r="E211" s="340"/>
      <c r="F211" s="340"/>
      <c r="G211" s="340"/>
      <c r="H211" s="340"/>
      <c r="I211" s="340"/>
      <c r="J211" s="340"/>
      <c r="K211" s="340"/>
    </row>
    <row r="212" spans="1:11" ht="13.5" customHeight="1">
      <c r="A212" s="227" t="s">
        <v>962</v>
      </c>
      <c r="B212" s="340" t="s">
        <v>963</v>
      </c>
      <c r="C212" s="340"/>
      <c r="D212" s="340"/>
      <c r="E212" s="340"/>
      <c r="F212" s="340"/>
      <c r="G212" s="340"/>
      <c r="H212" s="340"/>
      <c r="I212" s="340"/>
      <c r="J212" s="340"/>
      <c r="K212" s="340"/>
    </row>
    <row r="213" spans="1:11" ht="13.5" customHeight="1">
      <c r="A213" s="227" t="s">
        <v>965</v>
      </c>
      <c r="B213" s="340" t="s">
        <v>966</v>
      </c>
      <c r="C213" s="340"/>
      <c r="D213" s="340"/>
      <c r="E213" s="340"/>
      <c r="F213" s="340"/>
      <c r="G213" s="340"/>
      <c r="H213" s="340"/>
      <c r="I213" s="340"/>
      <c r="J213" s="340"/>
      <c r="K213" s="340"/>
    </row>
    <row r="214" spans="1:11" ht="13.5" customHeight="1">
      <c r="A214" s="227" t="s">
        <v>968</v>
      </c>
      <c r="B214" s="340" t="s">
        <v>969</v>
      </c>
      <c r="C214" s="340"/>
      <c r="D214" s="340"/>
      <c r="E214" s="340"/>
      <c r="F214" s="340"/>
      <c r="G214" s="340"/>
      <c r="H214" s="340"/>
      <c r="I214" s="340"/>
      <c r="J214" s="340"/>
      <c r="K214" s="340"/>
    </row>
    <row r="215" spans="1:11" ht="13.5" customHeight="1">
      <c r="A215" s="227" t="s">
        <v>971</v>
      </c>
      <c r="B215" s="340" t="s">
        <v>972</v>
      </c>
      <c r="C215" s="340"/>
      <c r="D215" s="340"/>
      <c r="E215" s="340"/>
      <c r="F215" s="340"/>
      <c r="G215" s="340"/>
      <c r="H215" s="340"/>
      <c r="I215" s="340"/>
      <c r="J215" s="340"/>
      <c r="K215" s="340"/>
    </row>
    <row r="216" spans="1:11" ht="13.5" customHeight="1">
      <c r="A216" s="227" t="s">
        <v>974</v>
      </c>
      <c r="B216" s="340" t="s">
        <v>975</v>
      </c>
      <c r="C216" s="340"/>
      <c r="D216" s="340"/>
      <c r="E216" s="340"/>
      <c r="F216" s="340"/>
      <c r="G216" s="340"/>
      <c r="H216" s="340"/>
      <c r="I216" s="340"/>
      <c r="J216" s="340"/>
      <c r="K216" s="340"/>
    </row>
    <row r="217" spans="1:11" ht="13.5" customHeight="1">
      <c r="A217" s="227" t="s">
        <v>977</v>
      </c>
      <c r="B217" s="340" t="s">
        <v>978</v>
      </c>
      <c r="C217" s="340"/>
      <c r="D217" s="340"/>
      <c r="E217" s="340"/>
      <c r="F217" s="340"/>
      <c r="G217" s="340"/>
      <c r="H217" s="340"/>
      <c r="I217" s="340"/>
      <c r="J217" s="340"/>
      <c r="K217" s="340"/>
    </row>
    <row r="218" spans="1:11" ht="13.5" customHeight="1">
      <c r="A218" s="227" t="s">
        <v>980</v>
      </c>
      <c r="B218" s="340" t="s">
        <v>981</v>
      </c>
      <c r="C218" s="340"/>
      <c r="D218" s="340"/>
      <c r="E218" s="340"/>
      <c r="F218" s="340"/>
      <c r="G218" s="340"/>
      <c r="H218" s="340"/>
      <c r="I218" s="340"/>
      <c r="J218" s="340"/>
      <c r="K218" s="340"/>
    </row>
    <row r="219" spans="1:11" ht="13.5" customHeight="1">
      <c r="A219" s="227" t="s">
        <v>983</v>
      </c>
      <c r="B219" s="340" t="s">
        <v>984</v>
      </c>
      <c r="C219" s="340"/>
      <c r="D219" s="340"/>
      <c r="E219" s="340"/>
      <c r="F219" s="340"/>
      <c r="G219" s="340"/>
      <c r="H219" s="340"/>
      <c r="I219" s="340"/>
      <c r="J219" s="340"/>
      <c r="K219" s="340"/>
    </row>
    <row r="220" spans="1:11" ht="13.5" customHeight="1">
      <c r="A220" s="227" t="s">
        <v>986</v>
      </c>
      <c r="B220" s="340" t="s">
        <v>987</v>
      </c>
      <c r="C220" s="340"/>
      <c r="D220" s="340"/>
      <c r="E220" s="340"/>
      <c r="F220" s="340"/>
      <c r="G220" s="340"/>
      <c r="H220" s="340"/>
      <c r="I220" s="340"/>
      <c r="J220" s="340"/>
      <c r="K220" s="340"/>
    </row>
    <row r="221" spans="1:11" ht="13.5" customHeight="1">
      <c r="A221" s="227" t="s">
        <v>989</v>
      </c>
      <c r="B221" s="340" t="s">
        <v>990</v>
      </c>
      <c r="C221" s="340"/>
      <c r="D221" s="340"/>
      <c r="E221" s="340"/>
      <c r="F221" s="340"/>
      <c r="G221" s="340"/>
      <c r="H221" s="340"/>
      <c r="I221" s="340"/>
      <c r="J221" s="340"/>
      <c r="K221" s="340"/>
    </row>
    <row r="222" spans="1:11" ht="13.5" customHeight="1">
      <c r="A222" s="227" t="s">
        <v>992</v>
      </c>
      <c r="B222" s="340" t="s">
        <v>993</v>
      </c>
      <c r="C222" s="340"/>
      <c r="D222" s="340"/>
      <c r="E222" s="340"/>
      <c r="F222" s="340"/>
      <c r="G222" s="340"/>
      <c r="H222" s="340"/>
      <c r="I222" s="340"/>
      <c r="J222" s="340"/>
      <c r="K222" s="340"/>
    </row>
    <row r="223" spans="1:11" ht="13.5" customHeight="1">
      <c r="A223" s="227" t="s">
        <v>995</v>
      </c>
      <c r="B223" s="340" t="s">
        <v>996</v>
      </c>
      <c r="C223" s="340"/>
      <c r="D223" s="340"/>
      <c r="E223" s="340"/>
      <c r="F223" s="340"/>
      <c r="G223" s="340"/>
      <c r="H223" s="340"/>
      <c r="I223" s="340"/>
      <c r="J223" s="340"/>
      <c r="K223" s="340"/>
    </row>
    <row r="224" spans="1:11" ht="13.5" customHeight="1">
      <c r="A224" s="227" t="s">
        <v>998</v>
      </c>
      <c r="B224" s="340" t="s">
        <v>999</v>
      </c>
      <c r="C224" s="340"/>
      <c r="D224" s="340"/>
      <c r="E224" s="340"/>
      <c r="F224" s="340"/>
      <c r="G224" s="340"/>
      <c r="H224" s="340"/>
      <c r="I224" s="340"/>
      <c r="J224" s="340"/>
      <c r="K224" s="340"/>
    </row>
    <row r="225" spans="1:11" ht="13.5" customHeight="1">
      <c r="A225" s="227" t="s">
        <v>1001</v>
      </c>
      <c r="B225" s="340" t="s">
        <v>1002</v>
      </c>
      <c r="C225" s="340"/>
      <c r="D225" s="340"/>
      <c r="E225" s="340"/>
      <c r="F225" s="340"/>
      <c r="G225" s="340"/>
      <c r="H225" s="340"/>
      <c r="I225" s="340"/>
      <c r="J225" s="340"/>
      <c r="K225" s="340"/>
    </row>
    <row r="226" spans="1:11" ht="13.5" customHeight="1">
      <c r="A226" s="227" t="s">
        <v>1004</v>
      </c>
      <c r="B226" s="340" t="s">
        <v>1005</v>
      </c>
      <c r="C226" s="340"/>
      <c r="D226" s="340"/>
      <c r="E226" s="340"/>
      <c r="F226" s="340"/>
      <c r="G226" s="340"/>
      <c r="H226" s="340"/>
      <c r="I226" s="340"/>
      <c r="J226" s="340"/>
      <c r="K226" s="340"/>
    </row>
    <row r="227" spans="1:11" ht="13.5" customHeight="1">
      <c r="A227" s="227" t="s">
        <v>1007</v>
      </c>
      <c r="B227" s="340" t="s">
        <v>1008</v>
      </c>
      <c r="C227" s="340"/>
      <c r="D227" s="340"/>
      <c r="E227" s="340"/>
      <c r="F227" s="340"/>
      <c r="G227" s="340"/>
      <c r="H227" s="340"/>
      <c r="I227" s="340"/>
      <c r="J227" s="340"/>
      <c r="K227" s="340"/>
    </row>
    <row r="228" spans="1:11" ht="13.5" customHeight="1">
      <c r="A228" s="227" t="s">
        <v>1010</v>
      </c>
      <c r="B228" s="340" t="s">
        <v>1011</v>
      </c>
      <c r="C228" s="340"/>
      <c r="D228" s="340"/>
      <c r="E228" s="340"/>
      <c r="F228" s="340"/>
      <c r="G228" s="340"/>
      <c r="H228" s="340"/>
      <c r="I228" s="340"/>
      <c r="J228" s="340"/>
      <c r="K228" s="340"/>
    </row>
    <row r="229" spans="1:11" ht="13.5" customHeight="1">
      <c r="A229" s="227" t="s">
        <v>1013</v>
      </c>
      <c r="B229" s="340" t="s">
        <v>1014</v>
      </c>
      <c r="C229" s="340"/>
      <c r="D229" s="340"/>
      <c r="E229" s="340"/>
      <c r="F229" s="340"/>
      <c r="G229" s="340"/>
      <c r="H229" s="340"/>
      <c r="I229" s="340"/>
      <c r="J229" s="340"/>
      <c r="K229" s="340"/>
    </row>
    <row r="230" spans="1:11" ht="13.5" customHeight="1">
      <c r="A230" s="227" t="s">
        <v>1016</v>
      </c>
      <c r="B230" s="340" t="s">
        <v>1017</v>
      </c>
      <c r="C230" s="340"/>
      <c r="D230" s="340"/>
      <c r="E230" s="340"/>
      <c r="F230" s="340"/>
      <c r="G230" s="340"/>
      <c r="H230" s="340"/>
      <c r="I230" s="340"/>
      <c r="J230" s="340"/>
      <c r="K230" s="340"/>
    </row>
    <row r="231" spans="1:11" ht="13.5" customHeight="1">
      <c r="A231" s="227" t="s">
        <v>1019</v>
      </c>
      <c r="B231" s="340" t="s">
        <v>1020</v>
      </c>
      <c r="C231" s="340"/>
      <c r="D231" s="340"/>
      <c r="E231" s="340"/>
      <c r="F231" s="340"/>
      <c r="G231" s="340"/>
      <c r="H231" s="340"/>
      <c r="I231" s="340"/>
      <c r="J231" s="340"/>
      <c r="K231" s="340"/>
    </row>
    <row r="232" spans="1:11" ht="13.5" customHeight="1">
      <c r="A232" s="227" t="s">
        <v>1022</v>
      </c>
      <c r="B232" s="340" t="s">
        <v>1023</v>
      </c>
      <c r="C232" s="340"/>
      <c r="D232" s="340"/>
      <c r="E232" s="340"/>
      <c r="F232" s="340"/>
      <c r="G232" s="340"/>
      <c r="H232" s="340"/>
      <c r="I232" s="340"/>
      <c r="J232" s="340"/>
      <c r="K232" s="340"/>
    </row>
    <row r="233" spans="1:11" ht="13.5" customHeight="1">
      <c r="A233" s="227" t="s">
        <v>1025</v>
      </c>
      <c r="B233" s="340" t="s">
        <v>1026</v>
      </c>
      <c r="C233" s="340"/>
      <c r="D233" s="340"/>
      <c r="E233" s="340"/>
      <c r="F233" s="340"/>
      <c r="G233" s="340"/>
      <c r="H233" s="340"/>
      <c r="I233" s="340"/>
      <c r="J233" s="340"/>
      <c r="K233" s="340"/>
    </row>
    <row r="234" spans="1:11" ht="13.5" customHeight="1">
      <c r="A234" s="227" t="s">
        <v>1028</v>
      </c>
      <c r="B234" s="340" t="s">
        <v>1029</v>
      </c>
      <c r="C234" s="340"/>
      <c r="D234" s="340"/>
      <c r="E234" s="340"/>
      <c r="F234" s="340"/>
      <c r="G234" s="340"/>
      <c r="H234" s="340"/>
      <c r="I234" s="340"/>
      <c r="J234" s="340"/>
      <c r="K234" s="340"/>
    </row>
    <row r="235" spans="1:11" ht="13.5" customHeight="1">
      <c r="A235" s="227" t="s">
        <v>1031</v>
      </c>
      <c r="B235" s="340" t="s">
        <v>1032</v>
      </c>
      <c r="C235" s="340"/>
      <c r="D235" s="340"/>
      <c r="E235" s="340"/>
      <c r="F235" s="340"/>
      <c r="G235" s="340"/>
      <c r="H235" s="340"/>
      <c r="I235" s="340"/>
      <c r="J235" s="340"/>
      <c r="K235" s="340"/>
    </row>
    <row r="236" spans="1:11" ht="13.5" customHeight="1">
      <c r="A236" s="227" t="s">
        <v>1034</v>
      </c>
      <c r="B236" s="340" t="s">
        <v>1035</v>
      </c>
      <c r="C236" s="340"/>
      <c r="D236" s="340"/>
      <c r="E236" s="340"/>
      <c r="F236" s="340"/>
      <c r="G236" s="340"/>
      <c r="H236" s="340"/>
      <c r="I236" s="340"/>
      <c r="J236" s="340"/>
      <c r="K236" s="340"/>
    </row>
    <row r="237" spans="1:11" ht="13.5" customHeight="1">
      <c r="A237" s="227" t="s">
        <v>1037</v>
      </c>
      <c r="B237" s="340" t="s">
        <v>1038</v>
      </c>
      <c r="C237" s="340"/>
      <c r="D237" s="340"/>
      <c r="E237" s="340"/>
      <c r="F237" s="340"/>
      <c r="G237" s="340"/>
      <c r="H237" s="340"/>
      <c r="I237" s="340"/>
      <c r="J237" s="340"/>
      <c r="K237" s="340"/>
    </row>
    <row r="238" spans="1:11" ht="13.5" customHeight="1">
      <c r="A238" s="227" t="s">
        <v>1040</v>
      </c>
      <c r="B238" s="340" t="s">
        <v>1041</v>
      </c>
      <c r="C238" s="340"/>
      <c r="D238" s="340"/>
      <c r="E238" s="340"/>
      <c r="F238" s="340"/>
      <c r="G238" s="340"/>
      <c r="H238" s="340"/>
      <c r="I238" s="340"/>
      <c r="J238" s="340"/>
      <c r="K238" s="340"/>
    </row>
    <row r="239" spans="1:11" ht="13.5" customHeight="1">
      <c r="A239" s="227" t="s">
        <v>1043</v>
      </c>
      <c r="B239" s="340" t="s">
        <v>1044</v>
      </c>
      <c r="C239" s="340"/>
      <c r="D239" s="340"/>
      <c r="E239" s="340"/>
      <c r="F239" s="340"/>
      <c r="G239" s="340"/>
      <c r="H239" s="340"/>
      <c r="I239" s="340"/>
      <c r="J239" s="340"/>
      <c r="K239" s="340"/>
    </row>
    <row r="240" spans="1:11" ht="13.5" customHeight="1">
      <c r="A240" s="227" t="s">
        <v>1046</v>
      </c>
      <c r="B240" s="340" t="s">
        <v>1047</v>
      </c>
      <c r="C240" s="340"/>
      <c r="D240" s="340"/>
      <c r="E240" s="340"/>
      <c r="F240" s="340"/>
      <c r="G240" s="340"/>
      <c r="H240" s="340"/>
      <c r="I240" s="340"/>
      <c r="J240" s="340"/>
      <c r="K240" s="340"/>
    </row>
    <row r="241" spans="1:11" ht="13.5" customHeight="1">
      <c r="A241" s="227" t="s">
        <v>1049</v>
      </c>
      <c r="B241" s="340" t="s">
        <v>1050</v>
      </c>
      <c r="C241" s="340"/>
      <c r="D241" s="340"/>
      <c r="E241" s="340"/>
      <c r="F241" s="340"/>
      <c r="G241" s="340"/>
      <c r="H241" s="340"/>
      <c r="I241" s="340"/>
      <c r="J241" s="340"/>
      <c r="K241" s="340"/>
    </row>
    <row r="242" spans="1:11" ht="13.5" customHeight="1">
      <c r="A242" s="227" t="s">
        <v>1052</v>
      </c>
      <c r="B242" s="340" t="s">
        <v>1053</v>
      </c>
      <c r="C242" s="340"/>
      <c r="D242" s="340"/>
      <c r="E242" s="340"/>
      <c r="F242" s="340"/>
      <c r="G242" s="340"/>
      <c r="H242" s="340"/>
      <c r="I242" s="340"/>
      <c r="J242" s="340"/>
      <c r="K242" s="340"/>
    </row>
    <row r="243" spans="1:11" ht="13.5" customHeight="1">
      <c r="A243" s="227" t="s">
        <v>1055</v>
      </c>
      <c r="B243" s="340" t="s">
        <v>1056</v>
      </c>
      <c r="C243" s="340"/>
      <c r="D243" s="340"/>
      <c r="E243" s="340"/>
      <c r="F243" s="340"/>
      <c r="G243" s="340"/>
      <c r="H243" s="340"/>
      <c r="I243" s="340"/>
      <c r="J243" s="340"/>
      <c r="K243" s="340"/>
    </row>
    <row r="244" spans="1:11" ht="13.5" customHeight="1">
      <c r="A244" s="227" t="s">
        <v>1058</v>
      </c>
      <c r="B244" s="340" t="s">
        <v>1059</v>
      </c>
      <c r="C244" s="340"/>
      <c r="D244" s="340"/>
      <c r="E244" s="340"/>
      <c r="F244" s="340"/>
      <c r="G244" s="340"/>
      <c r="H244" s="340"/>
      <c r="I244" s="340"/>
      <c r="J244" s="340"/>
      <c r="K244" s="340"/>
    </row>
    <row r="245" spans="1:11" ht="13.5" customHeight="1">
      <c r="A245" s="227" t="s">
        <v>1061</v>
      </c>
      <c r="B245" s="340" t="s">
        <v>1062</v>
      </c>
      <c r="C245" s="340"/>
      <c r="D245" s="340"/>
      <c r="E245" s="340"/>
      <c r="F245" s="340"/>
      <c r="G245" s="340"/>
      <c r="H245" s="340"/>
      <c r="I245" s="340"/>
      <c r="J245" s="340"/>
      <c r="K245" s="340"/>
    </row>
    <row r="246" spans="1:11" ht="13.5" customHeight="1">
      <c r="A246" s="227" t="s">
        <v>1064</v>
      </c>
      <c r="B246" s="340" t="s">
        <v>1065</v>
      </c>
      <c r="C246" s="340"/>
      <c r="D246" s="340"/>
      <c r="E246" s="340"/>
      <c r="F246" s="340"/>
      <c r="G246" s="340"/>
      <c r="H246" s="340"/>
      <c r="I246" s="340"/>
      <c r="J246" s="340"/>
      <c r="K246" s="340"/>
    </row>
    <row r="247" spans="1:11" ht="13.5" customHeight="1">
      <c r="A247" s="227" t="s">
        <v>1067</v>
      </c>
      <c r="B247" s="340" t="s">
        <v>1068</v>
      </c>
      <c r="C247" s="340"/>
      <c r="D247" s="340"/>
      <c r="E247" s="340"/>
      <c r="F247" s="340"/>
      <c r="G247" s="340"/>
      <c r="H247" s="340"/>
      <c r="I247" s="340"/>
      <c r="J247" s="340"/>
      <c r="K247" s="340"/>
    </row>
    <row r="248" spans="1:11" ht="13.5" customHeight="1">
      <c r="A248" s="227" t="s">
        <v>1070</v>
      </c>
      <c r="B248" s="340" t="s">
        <v>1071</v>
      </c>
      <c r="C248" s="340"/>
      <c r="D248" s="340"/>
      <c r="E248" s="340"/>
      <c r="F248" s="340"/>
      <c r="G248" s="340"/>
      <c r="H248" s="340"/>
      <c r="I248" s="340"/>
      <c r="J248" s="340"/>
      <c r="K248" s="340"/>
    </row>
    <row r="249" spans="1:11" ht="13.5" customHeight="1">
      <c r="A249" s="227" t="s">
        <v>1073</v>
      </c>
      <c r="B249" s="340" t="s">
        <v>1074</v>
      </c>
      <c r="C249" s="340"/>
      <c r="D249" s="340"/>
      <c r="E249" s="340"/>
      <c r="F249" s="340"/>
      <c r="G249" s="340"/>
      <c r="H249" s="340"/>
      <c r="I249" s="340"/>
      <c r="J249" s="340"/>
      <c r="K249" s="340"/>
    </row>
    <row r="250" spans="1:11" ht="13.5" customHeight="1">
      <c r="A250" s="227" t="s">
        <v>1076</v>
      </c>
      <c r="B250" s="340" t="s">
        <v>1077</v>
      </c>
      <c r="C250" s="340"/>
      <c r="D250" s="340"/>
      <c r="E250" s="340"/>
      <c r="F250" s="340"/>
      <c r="G250" s="340"/>
      <c r="H250" s="340"/>
      <c r="I250" s="340"/>
      <c r="J250" s="340"/>
      <c r="K250" s="340"/>
    </row>
    <row r="251" spans="1:11" ht="13.5" customHeight="1">
      <c r="A251" s="227" t="s">
        <v>1079</v>
      </c>
      <c r="B251" s="340" t="s">
        <v>1080</v>
      </c>
      <c r="C251" s="340"/>
      <c r="D251" s="340"/>
      <c r="E251" s="340"/>
      <c r="F251" s="340"/>
      <c r="G251" s="340"/>
      <c r="H251" s="340"/>
      <c r="I251" s="340"/>
      <c r="J251" s="340"/>
      <c r="K251" s="340"/>
    </row>
    <row r="252" spans="1:11" ht="13.5" customHeight="1">
      <c r="A252" s="227" t="s">
        <v>1082</v>
      </c>
      <c r="B252" s="340" t="s">
        <v>1083</v>
      </c>
      <c r="C252" s="340"/>
      <c r="D252" s="340"/>
      <c r="E252" s="340"/>
      <c r="F252" s="340"/>
      <c r="G252" s="340"/>
      <c r="H252" s="340"/>
      <c r="I252" s="340"/>
      <c r="J252" s="340"/>
      <c r="K252" s="340"/>
    </row>
    <row r="253" spans="1:11" ht="13.5" customHeight="1">
      <c r="A253" s="227" t="s">
        <v>1085</v>
      </c>
      <c r="B253" s="340" t="s">
        <v>1086</v>
      </c>
      <c r="C253" s="340"/>
      <c r="D253" s="340"/>
      <c r="E253" s="340"/>
      <c r="F253" s="340"/>
      <c r="G253" s="340"/>
      <c r="H253" s="340"/>
      <c r="I253" s="340"/>
      <c r="J253" s="340"/>
      <c r="K253" s="340"/>
    </row>
    <row r="254" spans="1:11" ht="13.5" customHeight="1">
      <c r="A254" s="227" t="s">
        <v>1088</v>
      </c>
      <c r="B254" s="340" t="s">
        <v>1089</v>
      </c>
      <c r="C254" s="340"/>
      <c r="D254" s="340"/>
      <c r="E254" s="340"/>
      <c r="F254" s="340"/>
      <c r="G254" s="340"/>
      <c r="H254" s="340"/>
      <c r="I254" s="340"/>
      <c r="J254" s="340"/>
      <c r="K254" s="340"/>
    </row>
    <row r="255" spans="1:11" ht="13.5" customHeight="1">
      <c r="A255" s="227" t="s">
        <v>1091</v>
      </c>
      <c r="B255" s="340" t="s">
        <v>1092</v>
      </c>
      <c r="C255" s="340"/>
      <c r="D255" s="340"/>
      <c r="E255" s="340"/>
      <c r="F255" s="340"/>
      <c r="G255" s="340"/>
      <c r="H255" s="340"/>
      <c r="I255" s="340"/>
      <c r="J255" s="340"/>
      <c r="K255" s="340"/>
    </row>
    <row r="256" spans="1:11" ht="13.5" customHeight="1">
      <c r="A256" s="227" t="s">
        <v>1094</v>
      </c>
      <c r="B256" s="340" t="s">
        <v>1095</v>
      </c>
      <c r="C256" s="340"/>
      <c r="D256" s="340"/>
      <c r="E256" s="340"/>
      <c r="F256" s="340"/>
      <c r="G256" s="340"/>
      <c r="H256" s="340"/>
      <c r="I256" s="340"/>
      <c r="J256" s="340"/>
      <c r="K256" s="340"/>
    </row>
    <row r="257" spans="1:11" ht="13.5" customHeight="1">
      <c r="A257" s="227" t="s">
        <v>1097</v>
      </c>
      <c r="B257" s="340" t="s">
        <v>1098</v>
      </c>
      <c r="C257" s="340"/>
      <c r="D257" s="340"/>
      <c r="E257" s="340"/>
      <c r="F257" s="340"/>
      <c r="G257" s="340"/>
      <c r="H257" s="340"/>
      <c r="I257" s="340"/>
      <c r="J257" s="340"/>
      <c r="K257" s="340"/>
    </row>
    <row r="258" spans="1:11" ht="13.5" customHeight="1">
      <c r="A258" s="227" t="s">
        <v>1100</v>
      </c>
      <c r="B258" s="340" t="s">
        <v>1101</v>
      </c>
      <c r="C258" s="340"/>
      <c r="D258" s="340"/>
      <c r="E258" s="340"/>
      <c r="F258" s="340"/>
      <c r="G258" s="340"/>
      <c r="H258" s="340"/>
      <c r="I258" s="340"/>
      <c r="J258" s="340"/>
      <c r="K258" s="340"/>
    </row>
    <row r="259" spans="1:11" ht="13.5" customHeight="1">
      <c r="A259" s="227" t="s">
        <v>1103</v>
      </c>
      <c r="B259" s="340" t="s">
        <v>1104</v>
      </c>
      <c r="C259" s="340"/>
      <c r="D259" s="340"/>
      <c r="E259" s="340"/>
      <c r="F259" s="340"/>
      <c r="G259" s="340"/>
      <c r="H259" s="340"/>
      <c r="I259" s="340"/>
      <c r="J259" s="340"/>
      <c r="K259" s="340"/>
    </row>
    <row r="260" spans="1:11" ht="13.5" customHeight="1">
      <c r="A260" s="227" t="s">
        <v>1106</v>
      </c>
      <c r="B260" s="340" t="s">
        <v>1107</v>
      </c>
      <c r="C260" s="340"/>
      <c r="D260" s="340"/>
      <c r="E260" s="340"/>
      <c r="F260" s="340"/>
      <c r="G260" s="340"/>
      <c r="H260" s="340"/>
      <c r="I260" s="340"/>
      <c r="J260" s="340"/>
      <c r="K260" s="340"/>
    </row>
    <row r="261" spans="1:11" ht="13.5" customHeight="1">
      <c r="A261" s="227" t="s">
        <v>1109</v>
      </c>
      <c r="B261" s="340" t="s">
        <v>1110</v>
      </c>
      <c r="C261" s="340"/>
      <c r="D261" s="340"/>
      <c r="E261" s="340"/>
      <c r="F261" s="340"/>
      <c r="G261" s="340"/>
      <c r="H261" s="340"/>
      <c r="I261" s="340"/>
      <c r="J261" s="340"/>
      <c r="K261" s="340"/>
    </row>
    <row r="262" spans="1:11" ht="13.5" customHeight="1">
      <c r="A262" s="227" t="s">
        <v>1112</v>
      </c>
      <c r="B262" s="340" t="s">
        <v>1113</v>
      </c>
      <c r="C262" s="340"/>
      <c r="D262" s="340"/>
      <c r="E262" s="340"/>
      <c r="F262" s="340"/>
      <c r="G262" s="340"/>
      <c r="H262" s="340"/>
      <c r="I262" s="340"/>
      <c r="J262" s="340"/>
      <c r="K262" s="340"/>
    </row>
    <row r="263" spans="1:11" ht="13.5" customHeight="1">
      <c r="A263" s="227" t="s">
        <v>1115</v>
      </c>
      <c r="B263" s="340" t="s">
        <v>1116</v>
      </c>
      <c r="C263" s="340"/>
      <c r="D263" s="340"/>
      <c r="E263" s="340"/>
      <c r="F263" s="340"/>
      <c r="G263" s="340"/>
      <c r="H263" s="340"/>
      <c r="I263" s="340"/>
      <c r="J263" s="340"/>
      <c r="K263" s="340"/>
    </row>
    <row r="264" spans="1:11" ht="13.5" customHeight="1">
      <c r="A264" s="227" t="s">
        <v>1118</v>
      </c>
      <c r="B264" s="340" t="s">
        <v>1119</v>
      </c>
      <c r="C264" s="340"/>
      <c r="D264" s="340"/>
      <c r="E264" s="340"/>
      <c r="F264" s="340"/>
      <c r="G264" s="340"/>
      <c r="H264" s="340"/>
      <c r="I264" s="340"/>
      <c r="J264" s="340"/>
      <c r="K264" s="340"/>
    </row>
    <row r="265" spans="1:11" ht="13.5" customHeight="1">
      <c r="A265" s="227" t="s">
        <v>1121</v>
      </c>
      <c r="B265" s="340" t="s">
        <v>1122</v>
      </c>
      <c r="C265" s="340"/>
      <c r="D265" s="340"/>
      <c r="E265" s="340"/>
      <c r="F265" s="340"/>
      <c r="G265" s="340"/>
      <c r="H265" s="340"/>
      <c r="I265" s="340"/>
      <c r="J265" s="340"/>
      <c r="K265" s="340"/>
    </row>
    <row r="266" spans="1:11" ht="13.5" customHeight="1">
      <c r="A266" s="227" t="s">
        <v>1124</v>
      </c>
      <c r="B266" s="340" t="s">
        <v>1125</v>
      </c>
      <c r="C266" s="340"/>
      <c r="D266" s="340"/>
      <c r="E266" s="340"/>
      <c r="F266" s="340"/>
      <c r="G266" s="340"/>
      <c r="H266" s="340"/>
      <c r="I266" s="340"/>
      <c r="J266" s="340"/>
      <c r="K266" s="340"/>
    </row>
    <row r="267" spans="1:11" ht="13.5" customHeight="1">
      <c r="A267" s="227" t="s">
        <v>1127</v>
      </c>
      <c r="B267" s="340" t="s">
        <v>1128</v>
      </c>
      <c r="C267" s="340"/>
      <c r="D267" s="340"/>
      <c r="E267" s="340"/>
      <c r="F267" s="340"/>
      <c r="G267" s="340"/>
      <c r="H267" s="340"/>
      <c r="I267" s="340"/>
      <c r="J267" s="340"/>
      <c r="K267" s="340"/>
    </row>
    <row r="268" spans="1:11" ht="13.5" customHeight="1">
      <c r="A268" s="227" t="s">
        <v>1130</v>
      </c>
      <c r="B268" s="340" t="s">
        <v>1131</v>
      </c>
      <c r="C268" s="340"/>
      <c r="D268" s="340"/>
      <c r="E268" s="340"/>
      <c r="F268" s="340"/>
      <c r="G268" s="340"/>
      <c r="H268" s="340"/>
      <c r="I268" s="340"/>
      <c r="J268" s="340"/>
      <c r="K268" s="340"/>
    </row>
    <row r="269" spans="1:11" ht="13.5" customHeight="1">
      <c r="A269" s="227" t="s">
        <v>1133</v>
      </c>
      <c r="B269" s="340" t="s">
        <v>1134</v>
      </c>
      <c r="C269" s="340"/>
      <c r="D269" s="340"/>
      <c r="E269" s="340"/>
      <c r="F269" s="340"/>
      <c r="G269" s="340"/>
      <c r="H269" s="340"/>
      <c r="I269" s="340"/>
      <c r="J269" s="340"/>
      <c r="K269" s="340"/>
    </row>
    <row r="270" spans="1:11" ht="13.5" customHeight="1">
      <c r="A270" s="227" t="s">
        <v>1136</v>
      </c>
      <c r="B270" s="340" t="s">
        <v>1137</v>
      </c>
      <c r="C270" s="340"/>
      <c r="D270" s="340"/>
      <c r="E270" s="340"/>
      <c r="F270" s="340"/>
      <c r="G270" s="340"/>
      <c r="H270" s="340"/>
      <c r="I270" s="340"/>
      <c r="J270" s="340"/>
      <c r="K270" s="340"/>
    </row>
    <row r="271" spans="1:11" ht="13.5" customHeight="1">
      <c r="A271" s="227" t="s">
        <v>1139</v>
      </c>
      <c r="B271" s="340" t="s">
        <v>1140</v>
      </c>
      <c r="C271" s="340"/>
      <c r="D271" s="340"/>
      <c r="E271" s="340"/>
      <c r="F271" s="340"/>
      <c r="G271" s="340"/>
      <c r="H271" s="340"/>
      <c r="I271" s="340"/>
      <c r="J271" s="340"/>
      <c r="K271" s="340"/>
    </row>
    <row r="272" spans="1:11" ht="13.5" customHeight="1">
      <c r="A272" s="227" t="s">
        <v>1142</v>
      </c>
      <c r="B272" s="340" t="s">
        <v>1143</v>
      </c>
      <c r="C272" s="340"/>
      <c r="D272" s="340"/>
      <c r="E272" s="340"/>
      <c r="F272" s="340"/>
      <c r="G272" s="340"/>
      <c r="H272" s="340"/>
      <c r="I272" s="340"/>
      <c r="J272" s="340"/>
      <c r="K272" s="340"/>
    </row>
    <row r="273" spans="1:11" ht="13.5" customHeight="1">
      <c r="A273" s="227" t="s">
        <v>1145</v>
      </c>
      <c r="B273" s="340" t="s">
        <v>1146</v>
      </c>
      <c r="C273" s="340"/>
      <c r="D273" s="340"/>
      <c r="E273" s="340"/>
      <c r="F273" s="340"/>
      <c r="G273" s="340"/>
      <c r="H273" s="340"/>
      <c r="I273" s="340"/>
      <c r="J273" s="340"/>
      <c r="K273" s="340"/>
    </row>
    <row r="274" spans="1:11" ht="13.5" customHeight="1">
      <c r="A274" s="227" t="s">
        <v>1148</v>
      </c>
      <c r="B274" s="340" t="s">
        <v>1149</v>
      </c>
      <c r="C274" s="340"/>
      <c r="D274" s="340"/>
      <c r="E274" s="340"/>
      <c r="F274" s="340"/>
      <c r="G274" s="340"/>
      <c r="H274" s="340"/>
      <c r="I274" s="340"/>
      <c r="J274" s="340"/>
      <c r="K274" s="340"/>
    </row>
    <row r="275" spans="1:11" ht="13.5" customHeight="1">
      <c r="A275" s="227" t="s">
        <v>1151</v>
      </c>
      <c r="B275" s="340" t="s">
        <v>1152</v>
      </c>
      <c r="C275" s="340"/>
      <c r="D275" s="340"/>
      <c r="E275" s="340"/>
      <c r="F275" s="340"/>
      <c r="G275" s="340"/>
      <c r="H275" s="340"/>
      <c r="I275" s="340"/>
      <c r="J275" s="340"/>
      <c r="K275" s="340"/>
    </row>
    <row r="276" spans="1:11" ht="13.5" customHeight="1">
      <c r="A276" s="227" t="s">
        <v>1154</v>
      </c>
      <c r="B276" s="340" t="s">
        <v>1155</v>
      </c>
      <c r="C276" s="340"/>
      <c r="D276" s="340"/>
      <c r="E276" s="340"/>
      <c r="F276" s="340"/>
      <c r="G276" s="340"/>
      <c r="H276" s="340"/>
      <c r="I276" s="340"/>
      <c r="J276" s="340"/>
      <c r="K276" s="340"/>
    </row>
    <row r="277" spans="1:11" ht="13.5" customHeight="1">
      <c r="A277" s="227" t="s">
        <v>1157</v>
      </c>
      <c r="B277" s="340" t="s">
        <v>1158</v>
      </c>
      <c r="C277" s="340"/>
      <c r="D277" s="340"/>
      <c r="E277" s="340"/>
      <c r="F277" s="340"/>
      <c r="G277" s="340"/>
      <c r="H277" s="340"/>
      <c r="I277" s="340"/>
      <c r="J277" s="340"/>
      <c r="K277" s="340"/>
    </row>
    <row r="278" spans="1:11" ht="13.5" customHeight="1">
      <c r="A278" s="227" t="s">
        <v>1160</v>
      </c>
      <c r="B278" s="340" t="s">
        <v>1161</v>
      </c>
      <c r="C278" s="340"/>
      <c r="D278" s="340"/>
      <c r="E278" s="340"/>
      <c r="F278" s="340"/>
      <c r="G278" s="340"/>
      <c r="H278" s="340"/>
      <c r="I278" s="340"/>
      <c r="J278" s="340"/>
      <c r="K278" s="340"/>
    </row>
    <row r="279" spans="1:11" ht="13.5" customHeight="1">
      <c r="A279" s="227" t="s">
        <v>1163</v>
      </c>
      <c r="B279" s="340" t="s">
        <v>1164</v>
      </c>
      <c r="C279" s="340"/>
      <c r="D279" s="340"/>
      <c r="E279" s="340"/>
      <c r="F279" s="340"/>
      <c r="G279" s="340"/>
      <c r="H279" s="340"/>
      <c r="I279" s="340"/>
      <c r="J279" s="340"/>
      <c r="K279" s="340"/>
    </row>
    <row r="280" spans="1:11" ht="13.5" customHeight="1">
      <c r="A280" s="227" t="s">
        <v>1166</v>
      </c>
      <c r="B280" s="340" t="s">
        <v>1167</v>
      </c>
      <c r="C280" s="340"/>
      <c r="D280" s="340"/>
      <c r="E280" s="340"/>
      <c r="F280" s="340"/>
      <c r="G280" s="340"/>
      <c r="H280" s="340"/>
      <c r="I280" s="340"/>
      <c r="J280" s="340"/>
      <c r="K280" s="340"/>
    </row>
    <row r="281" spans="1:11" ht="13.5" customHeight="1">
      <c r="A281" s="227" t="s">
        <v>1169</v>
      </c>
      <c r="B281" s="340" t="s">
        <v>1170</v>
      </c>
      <c r="C281" s="340"/>
      <c r="D281" s="340"/>
      <c r="E281" s="340"/>
      <c r="F281" s="340"/>
      <c r="G281" s="340"/>
      <c r="H281" s="340"/>
      <c r="I281" s="340"/>
      <c r="J281" s="340"/>
      <c r="K281" s="340"/>
    </row>
    <row r="282" spans="1:11" ht="13.5" customHeight="1">
      <c r="A282" s="227" t="s">
        <v>1172</v>
      </c>
      <c r="B282" s="340" t="s">
        <v>1173</v>
      </c>
      <c r="C282" s="340"/>
      <c r="D282" s="340"/>
      <c r="E282" s="340"/>
      <c r="F282" s="340"/>
      <c r="G282" s="340"/>
      <c r="H282" s="340"/>
      <c r="I282" s="340"/>
      <c r="J282" s="340"/>
      <c r="K282" s="340"/>
    </row>
    <row r="283" spans="1:11" ht="13.5" customHeight="1">
      <c r="A283" s="227" t="s">
        <v>1175</v>
      </c>
      <c r="B283" s="340" t="s">
        <v>1176</v>
      </c>
      <c r="C283" s="340"/>
      <c r="D283" s="340"/>
      <c r="E283" s="340"/>
      <c r="F283" s="340"/>
      <c r="G283" s="340"/>
      <c r="H283" s="340"/>
      <c r="I283" s="340"/>
      <c r="J283" s="340"/>
      <c r="K283" s="340"/>
    </row>
    <row r="284" spans="1:11" ht="13.5" customHeight="1">
      <c r="A284" s="227" t="s">
        <v>1178</v>
      </c>
      <c r="B284" s="340" t="s">
        <v>1179</v>
      </c>
      <c r="C284" s="340"/>
      <c r="D284" s="340"/>
      <c r="E284" s="340"/>
      <c r="F284" s="340"/>
      <c r="G284" s="340"/>
      <c r="H284" s="340"/>
      <c r="I284" s="340"/>
      <c r="J284" s="340"/>
      <c r="K284" s="340"/>
    </row>
    <row r="285" spans="1:11" ht="13.5" customHeight="1">
      <c r="A285" s="227" t="s">
        <v>1181</v>
      </c>
      <c r="B285" s="340" t="s">
        <v>1182</v>
      </c>
      <c r="C285" s="340"/>
      <c r="D285" s="340"/>
      <c r="E285" s="340"/>
      <c r="F285" s="340"/>
      <c r="G285" s="340"/>
      <c r="H285" s="340"/>
      <c r="I285" s="340"/>
      <c r="J285" s="340"/>
      <c r="K285" s="340"/>
    </row>
    <row r="286" spans="1:11" ht="13.5" customHeight="1">
      <c r="A286" s="227" t="s">
        <v>1184</v>
      </c>
      <c r="B286" s="340" t="s">
        <v>1185</v>
      </c>
      <c r="C286" s="340"/>
      <c r="D286" s="340"/>
      <c r="E286" s="340"/>
      <c r="F286" s="340"/>
      <c r="G286" s="340"/>
      <c r="H286" s="340"/>
      <c r="I286" s="340"/>
      <c r="J286" s="340"/>
      <c r="K286" s="340"/>
    </row>
    <row r="287" spans="1:11" ht="13.5" customHeight="1">
      <c r="A287" s="227" t="s">
        <v>1187</v>
      </c>
      <c r="B287" s="340" t="s">
        <v>1188</v>
      </c>
      <c r="C287" s="340"/>
      <c r="D287" s="340"/>
      <c r="E287" s="340"/>
      <c r="F287" s="340"/>
      <c r="G287" s="340"/>
      <c r="H287" s="340"/>
      <c r="I287" s="340"/>
      <c r="J287" s="340"/>
      <c r="K287" s="340"/>
    </row>
    <row r="288" spans="1:11" ht="13.5" customHeight="1">
      <c r="A288" s="227" t="s">
        <v>1190</v>
      </c>
      <c r="B288" s="340" t="s">
        <v>1191</v>
      </c>
      <c r="C288" s="340"/>
      <c r="D288" s="340"/>
      <c r="E288" s="340"/>
      <c r="F288" s="340"/>
      <c r="G288" s="340"/>
      <c r="H288" s="340"/>
      <c r="I288" s="340"/>
      <c r="J288" s="340"/>
      <c r="K288" s="340"/>
    </row>
    <row r="289" spans="1:11" ht="13.5" customHeight="1">
      <c r="A289" s="227" t="s">
        <v>1193</v>
      </c>
      <c r="B289" s="340" t="s">
        <v>1194</v>
      </c>
      <c r="C289" s="340"/>
      <c r="D289" s="340"/>
      <c r="E289" s="340"/>
      <c r="F289" s="340"/>
      <c r="G289" s="340"/>
      <c r="H289" s="340"/>
      <c r="I289" s="340"/>
      <c r="J289" s="340"/>
      <c r="K289" s="340"/>
    </row>
    <row r="290" spans="1:11" ht="13.5" customHeight="1">
      <c r="A290" s="227" t="s">
        <v>1196</v>
      </c>
      <c r="B290" s="340" t="s">
        <v>1197</v>
      </c>
      <c r="C290" s="340"/>
      <c r="D290" s="340"/>
      <c r="E290" s="340"/>
      <c r="F290" s="340"/>
      <c r="G290" s="340"/>
      <c r="H290" s="340"/>
      <c r="I290" s="340"/>
      <c r="J290" s="340"/>
      <c r="K290" s="340"/>
    </row>
    <row r="291" spans="1:11" ht="13.5" customHeight="1">
      <c r="A291" s="227" t="s">
        <v>1199</v>
      </c>
      <c r="B291" s="340" t="s">
        <v>1200</v>
      </c>
      <c r="C291" s="340"/>
      <c r="D291" s="340"/>
      <c r="E291" s="340"/>
      <c r="F291" s="340"/>
      <c r="G291" s="340"/>
      <c r="H291" s="340"/>
      <c r="I291" s="340"/>
      <c r="J291" s="340"/>
      <c r="K291" s="340"/>
    </row>
    <row r="292" spans="1:11" ht="13.5" customHeight="1">
      <c r="A292" s="227" t="s">
        <v>1202</v>
      </c>
      <c r="B292" s="340" t="s">
        <v>1203</v>
      </c>
      <c r="C292" s="340"/>
      <c r="D292" s="340"/>
      <c r="E292" s="340"/>
      <c r="F292" s="340"/>
      <c r="G292" s="340"/>
      <c r="H292" s="340"/>
      <c r="I292" s="340"/>
      <c r="J292" s="340"/>
      <c r="K292" s="340"/>
    </row>
    <row r="293" spans="1:11" ht="13.5" customHeight="1">
      <c r="A293" s="227" t="s">
        <v>1205</v>
      </c>
      <c r="B293" s="340" t="s">
        <v>1206</v>
      </c>
      <c r="C293" s="340"/>
      <c r="D293" s="340"/>
      <c r="E293" s="340"/>
      <c r="F293" s="340"/>
      <c r="G293" s="340"/>
      <c r="H293" s="340"/>
      <c r="I293" s="340"/>
      <c r="J293" s="340"/>
      <c r="K293" s="340"/>
    </row>
    <row r="294" spans="1:11" ht="13.5" customHeight="1">
      <c r="A294" s="227" t="s">
        <v>1208</v>
      </c>
      <c r="B294" s="340" t="s">
        <v>1209</v>
      </c>
      <c r="C294" s="340"/>
      <c r="D294" s="340"/>
      <c r="E294" s="340"/>
      <c r="F294" s="340"/>
      <c r="G294" s="340"/>
      <c r="H294" s="340"/>
      <c r="I294" s="340"/>
      <c r="J294" s="340"/>
      <c r="K294" s="340"/>
    </row>
    <row r="295" spans="1:11" ht="13.5" customHeight="1">
      <c r="A295" s="227" t="s">
        <v>1211</v>
      </c>
      <c r="B295" s="340" t="s">
        <v>1212</v>
      </c>
      <c r="C295" s="340"/>
      <c r="D295" s="340"/>
      <c r="E295" s="340"/>
      <c r="F295" s="340"/>
      <c r="G295" s="340"/>
      <c r="H295" s="340"/>
      <c r="I295" s="340"/>
      <c r="J295" s="340"/>
      <c r="K295" s="340"/>
    </row>
    <row r="296" spans="1:11" ht="13.5" customHeight="1">
      <c r="A296" s="227" t="s">
        <v>1214</v>
      </c>
      <c r="B296" s="340" t="s">
        <v>1215</v>
      </c>
      <c r="C296" s="340"/>
      <c r="D296" s="340"/>
      <c r="E296" s="340"/>
      <c r="F296" s="340"/>
      <c r="G296" s="340"/>
      <c r="H296" s="340"/>
      <c r="I296" s="340"/>
      <c r="J296" s="340"/>
      <c r="K296" s="340"/>
    </row>
    <row r="297" spans="1:11" ht="13.5" customHeight="1">
      <c r="A297" s="227" t="s">
        <v>1217</v>
      </c>
      <c r="B297" s="340" t="s">
        <v>1218</v>
      </c>
      <c r="C297" s="340"/>
      <c r="D297" s="340"/>
      <c r="E297" s="340"/>
      <c r="F297" s="340"/>
      <c r="G297" s="340"/>
      <c r="H297" s="340"/>
      <c r="I297" s="340"/>
      <c r="J297" s="340"/>
      <c r="K297" s="340"/>
    </row>
    <row r="298" spans="1:11" ht="13.5" customHeight="1">
      <c r="A298" s="227" t="s">
        <v>1220</v>
      </c>
      <c r="B298" s="340" t="s">
        <v>1221</v>
      </c>
      <c r="C298" s="340"/>
      <c r="D298" s="340"/>
      <c r="E298" s="340"/>
      <c r="F298" s="340"/>
      <c r="G298" s="340"/>
      <c r="H298" s="340"/>
      <c r="I298" s="340"/>
      <c r="J298" s="340"/>
      <c r="K298" s="340"/>
    </row>
    <row r="299" spans="1:11" ht="13.5" customHeight="1">
      <c r="A299" s="227" t="s">
        <v>1223</v>
      </c>
      <c r="B299" s="340" t="s">
        <v>1224</v>
      </c>
      <c r="C299" s="340"/>
      <c r="D299" s="340"/>
      <c r="E299" s="340"/>
      <c r="F299" s="340"/>
      <c r="G299" s="340"/>
      <c r="H299" s="340"/>
      <c r="I299" s="340"/>
      <c r="J299" s="340"/>
      <c r="K299" s="340"/>
    </row>
    <row r="300" spans="1:11" ht="13.5" customHeight="1">
      <c r="A300" s="227" t="s">
        <v>1226</v>
      </c>
      <c r="B300" s="340" t="s">
        <v>1227</v>
      </c>
      <c r="C300" s="340"/>
      <c r="D300" s="340"/>
      <c r="E300" s="340"/>
      <c r="F300" s="340"/>
      <c r="G300" s="340"/>
      <c r="H300" s="340"/>
      <c r="I300" s="340"/>
      <c r="J300" s="340"/>
      <c r="K300" s="340"/>
    </row>
    <row r="301" spans="1:11" ht="13.5" customHeight="1">
      <c r="A301" s="227" t="s">
        <v>1229</v>
      </c>
      <c r="B301" s="340" t="s">
        <v>1230</v>
      </c>
      <c r="C301" s="340"/>
      <c r="D301" s="340"/>
      <c r="E301" s="340"/>
      <c r="F301" s="340"/>
      <c r="G301" s="340"/>
      <c r="H301" s="340"/>
      <c r="I301" s="340"/>
      <c r="J301" s="340"/>
      <c r="K301" s="340"/>
    </row>
    <row r="302" spans="1:11" ht="13.5" customHeight="1">
      <c r="A302" s="227" t="s">
        <v>1232</v>
      </c>
      <c r="B302" s="340" t="s">
        <v>1233</v>
      </c>
      <c r="C302" s="340"/>
      <c r="D302" s="340"/>
      <c r="E302" s="340"/>
      <c r="F302" s="340"/>
      <c r="G302" s="340"/>
      <c r="H302" s="340"/>
      <c r="I302" s="340"/>
      <c r="J302" s="340"/>
      <c r="K302" s="340"/>
    </row>
    <row r="303" spans="1:11" ht="13.5" customHeight="1">
      <c r="A303" s="227" t="s">
        <v>1235</v>
      </c>
      <c r="B303" s="340" t="s">
        <v>1236</v>
      </c>
      <c r="C303" s="340"/>
      <c r="D303" s="340"/>
      <c r="E303" s="340"/>
      <c r="F303" s="340"/>
      <c r="G303" s="340"/>
      <c r="H303" s="340"/>
      <c r="I303" s="340"/>
      <c r="J303" s="340"/>
      <c r="K303" s="340"/>
    </row>
    <row r="304" spans="1:11" ht="13.5" customHeight="1">
      <c r="A304" s="227" t="s">
        <v>1238</v>
      </c>
      <c r="B304" s="340" t="s">
        <v>1239</v>
      </c>
      <c r="C304" s="340"/>
      <c r="D304" s="340"/>
      <c r="E304" s="340"/>
      <c r="F304" s="340"/>
      <c r="G304" s="340"/>
      <c r="H304" s="340"/>
      <c r="I304" s="340"/>
      <c r="J304" s="340"/>
      <c r="K304" s="340"/>
    </row>
    <row r="305" spans="1:11" ht="13.5" customHeight="1">
      <c r="A305" s="227" t="s">
        <v>1241</v>
      </c>
      <c r="B305" s="340" t="s">
        <v>1242</v>
      </c>
      <c r="C305" s="340"/>
      <c r="D305" s="340"/>
      <c r="E305" s="340"/>
      <c r="F305" s="340"/>
      <c r="G305" s="340"/>
      <c r="H305" s="340"/>
      <c r="I305" s="340"/>
      <c r="J305" s="340"/>
      <c r="K305" s="340"/>
    </row>
    <row r="306" spans="1:11" ht="13.5" customHeight="1">
      <c r="A306" s="227" t="s">
        <v>1244</v>
      </c>
      <c r="B306" s="340" t="s">
        <v>1245</v>
      </c>
      <c r="C306" s="340"/>
      <c r="D306" s="340"/>
      <c r="E306" s="340"/>
      <c r="F306" s="340"/>
      <c r="G306" s="340"/>
      <c r="H306" s="340"/>
      <c r="I306" s="340"/>
      <c r="J306" s="340"/>
      <c r="K306" s="340"/>
    </row>
    <row r="307" spans="1:11" ht="13.5" customHeight="1">
      <c r="A307" s="227" t="s">
        <v>1247</v>
      </c>
      <c r="B307" s="340" t="s">
        <v>1248</v>
      </c>
      <c r="C307" s="340"/>
      <c r="D307" s="340"/>
      <c r="E307" s="340"/>
      <c r="F307" s="340"/>
      <c r="G307" s="340"/>
      <c r="H307" s="340"/>
      <c r="I307" s="340"/>
      <c r="J307" s="340"/>
      <c r="K307" s="340"/>
    </row>
    <row r="308" spans="1:11" ht="13.5" customHeight="1">
      <c r="A308" s="227" t="s">
        <v>1250</v>
      </c>
      <c r="B308" s="340" t="s">
        <v>1251</v>
      </c>
      <c r="C308" s="340"/>
      <c r="D308" s="340"/>
      <c r="E308" s="340"/>
      <c r="F308" s="340"/>
      <c r="G308" s="340"/>
      <c r="H308" s="340"/>
      <c r="I308" s="340"/>
      <c r="J308" s="340"/>
      <c r="K308" s="340"/>
    </row>
    <row r="309" spans="1:11" ht="13.5" customHeight="1">
      <c r="A309" s="227" t="s">
        <v>1253</v>
      </c>
      <c r="B309" s="340" t="s">
        <v>1254</v>
      </c>
      <c r="C309" s="340"/>
      <c r="D309" s="340"/>
      <c r="E309" s="340"/>
      <c r="F309" s="340"/>
      <c r="G309" s="340"/>
      <c r="H309" s="340"/>
      <c r="I309" s="340"/>
      <c r="J309" s="340"/>
      <c r="K309" s="340"/>
    </row>
    <row r="310" spans="1:11" ht="13.5" customHeight="1">
      <c r="A310" s="227" t="s">
        <v>1256</v>
      </c>
      <c r="B310" s="340" t="s">
        <v>1257</v>
      </c>
      <c r="C310" s="340"/>
      <c r="D310" s="340"/>
      <c r="E310" s="340"/>
      <c r="F310" s="340"/>
      <c r="G310" s="340"/>
      <c r="H310" s="340"/>
      <c r="I310" s="340"/>
      <c r="J310" s="340"/>
      <c r="K310" s="340"/>
    </row>
    <row r="311" spans="1:11" ht="13.5" customHeight="1">
      <c r="A311" s="227" t="s">
        <v>1259</v>
      </c>
      <c r="B311" s="340" t="s">
        <v>1260</v>
      </c>
      <c r="C311" s="340"/>
      <c r="D311" s="340"/>
      <c r="E311" s="340"/>
      <c r="F311" s="340"/>
      <c r="G311" s="340"/>
      <c r="H311" s="340"/>
      <c r="I311" s="340"/>
      <c r="J311" s="340"/>
      <c r="K311" s="340"/>
    </row>
    <row r="312" spans="1:11" ht="13.5" customHeight="1">
      <c r="A312" s="227" t="s">
        <v>1262</v>
      </c>
      <c r="B312" s="340" t="s">
        <v>1263</v>
      </c>
      <c r="C312" s="340"/>
      <c r="D312" s="340"/>
      <c r="E312" s="340"/>
      <c r="F312" s="340"/>
      <c r="G312" s="340"/>
      <c r="H312" s="340"/>
      <c r="I312" s="340"/>
      <c r="J312" s="340"/>
      <c r="K312" s="340"/>
    </row>
    <row r="313" spans="1:11" ht="13.5" customHeight="1">
      <c r="A313" s="227" t="s">
        <v>1265</v>
      </c>
      <c r="B313" s="340" t="s">
        <v>1266</v>
      </c>
      <c r="C313" s="340"/>
      <c r="D313" s="340"/>
      <c r="E313" s="340"/>
      <c r="F313" s="340"/>
      <c r="G313" s="340"/>
      <c r="H313" s="340"/>
      <c r="I313" s="340"/>
      <c r="J313" s="340"/>
      <c r="K313" s="340"/>
    </row>
    <row r="314" spans="1:11" ht="13.5" customHeight="1">
      <c r="A314" s="227" t="s">
        <v>1268</v>
      </c>
      <c r="B314" s="340" t="s">
        <v>1269</v>
      </c>
      <c r="C314" s="340"/>
      <c r="D314" s="340"/>
      <c r="E314" s="340"/>
      <c r="F314" s="340"/>
      <c r="G314" s="340"/>
      <c r="H314" s="340"/>
      <c r="I314" s="340"/>
      <c r="J314" s="340"/>
      <c r="K314" s="340"/>
    </row>
    <row r="315" spans="1:11" ht="13.5" customHeight="1">
      <c r="A315" s="227" t="s">
        <v>1271</v>
      </c>
      <c r="B315" s="340" t="s">
        <v>1272</v>
      </c>
      <c r="C315" s="340"/>
      <c r="D315" s="340"/>
      <c r="E315" s="340"/>
      <c r="F315" s="340"/>
      <c r="G315" s="340"/>
      <c r="H315" s="340"/>
      <c r="I315" s="340"/>
      <c r="J315" s="340"/>
      <c r="K315" s="340"/>
    </row>
    <row r="316" spans="1:11" ht="13.5" customHeight="1">
      <c r="A316" s="227" t="s">
        <v>1274</v>
      </c>
      <c r="B316" s="340" t="s">
        <v>1275</v>
      </c>
      <c r="C316" s="340"/>
      <c r="D316" s="340"/>
      <c r="E316" s="340"/>
      <c r="F316" s="340"/>
      <c r="G316" s="340"/>
      <c r="H316" s="340"/>
      <c r="I316" s="340"/>
      <c r="J316" s="340"/>
      <c r="K316" s="340"/>
    </row>
    <row r="317" spans="1:11" ht="13.5" customHeight="1">
      <c r="A317" s="227" t="s">
        <v>1277</v>
      </c>
      <c r="B317" s="340" t="s">
        <v>1278</v>
      </c>
      <c r="C317" s="340"/>
      <c r="D317" s="340"/>
      <c r="E317" s="340"/>
      <c r="F317" s="340"/>
      <c r="G317" s="340"/>
      <c r="H317" s="340"/>
      <c r="I317" s="340"/>
      <c r="J317" s="340"/>
      <c r="K317" s="340"/>
    </row>
    <row r="318" spans="1:11" ht="13.5" customHeight="1">
      <c r="A318" s="227" t="s">
        <v>1280</v>
      </c>
      <c r="B318" s="340" t="s">
        <v>1281</v>
      </c>
      <c r="C318" s="340"/>
      <c r="D318" s="340"/>
      <c r="E318" s="340"/>
      <c r="F318" s="340"/>
      <c r="G318" s="340"/>
      <c r="H318" s="340"/>
      <c r="I318" s="340"/>
      <c r="J318" s="340"/>
      <c r="K318" s="340"/>
    </row>
    <row r="319" spans="1:11" ht="13.5" customHeight="1">
      <c r="A319" s="227" t="s">
        <v>1283</v>
      </c>
      <c r="B319" s="340" t="s">
        <v>1284</v>
      </c>
      <c r="C319" s="340"/>
      <c r="D319" s="340"/>
      <c r="E319" s="340"/>
      <c r="F319" s="340"/>
      <c r="G319" s="340"/>
      <c r="H319" s="340"/>
      <c r="I319" s="340"/>
      <c r="J319" s="340"/>
      <c r="K319" s="340"/>
    </row>
    <row r="320" spans="1:11" ht="13.5" customHeight="1">
      <c r="A320" s="227" t="s">
        <v>1286</v>
      </c>
      <c r="B320" s="340" t="s">
        <v>1287</v>
      </c>
      <c r="C320" s="340"/>
      <c r="D320" s="340"/>
      <c r="E320" s="340"/>
      <c r="F320" s="340"/>
      <c r="G320" s="340"/>
      <c r="H320" s="340"/>
      <c r="I320" s="340"/>
      <c r="J320" s="340"/>
      <c r="K320" s="340"/>
    </row>
    <row r="321" spans="1:11" ht="13.5" customHeight="1">
      <c r="A321" s="227" t="s">
        <v>1289</v>
      </c>
      <c r="B321" s="340" t="s">
        <v>1290</v>
      </c>
      <c r="C321" s="340"/>
      <c r="D321" s="340"/>
      <c r="E321" s="340"/>
      <c r="F321" s="340"/>
      <c r="G321" s="340"/>
      <c r="H321" s="340"/>
      <c r="I321" s="340"/>
      <c r="J321" s="340"/>
      <c r="K321" s="340"/>
    </row>
    <row r="322" spans="1:11" ht="13.5" customHeight="1">
      <c r="A322" s="227" t="s">
        <v>1292</v>
      </c>
      <c r="B322" s="340" t="s">
        <v>1293</v>
      </c>
      <c r="C322" s="340"/>
      <c r="D322" s="340"/>
      <c r="E322" s="340"/>
      <c r="F322" s="340"/>
      <c r="G322" s="340"/>
      <c r="H322" s="340"/>
      <c r="I322" s="340"/>
      <c r="J322" s="340"/>
      <c r="K322" s="340"/>
    </row>
    <row r="323" spans="1:11" ht="13.5" customHeight="1">
      <c r="A323" s="227" t="s">
        <v>1295</v>
      </c>
      <c r="B323" s="340" t="s">
        <v>1296</v>
      </c>
      <c r="C323" s="340"/>
      <c r="D323" s="340"/>
      <c r="E323" s="340"/>
      <c r="F323" s="340"/>
      <c r="G323" s="340"/>
      <c r="H323" s="340"/>
      <c r="I323" s="340"/>
      <c r="J323" s="340"/>
      <c r="K323" s="340"/>
    </row>
    <row r="324" spans="1:11" ht="13.5" customHeight="1">
      <c r="A324" s="227" t="s">
        <v>1298</v>
      </c>
      <c r="B324" s="340" t="s">
        <v>1299</v>
      </c>
      <c r="C324" s="340"/>
      <c r="D324" s="340"/>
      <c r="E324" s="340"/>
      <c r="F324" s="340"/>
      <c r="G324" s="340"/>
      <c r="H324" s="340"/>
      <c r="I324" s="340"/>
      <c r="J324" s="340"/>
      <c r="K324" s="340"/>
    </row>
    <row r="325" spans="1:11" ht="13.5" customHeight="1">
      <c r="A325" s="227" t="s">
        <v>1301</v>
      </c>
      <c r="B325" s="340" t="s">
        <v>1302</v>
      </c>
      <c r="C325" s="340"/>
      <c r="D325" s="340"/>
      <c r="E325" s="340"/>
      <c r="F325" s="340"/>
      <c r="G325" s="340"/>
      <c r="H325" s="340"/>
      <c r="I325" s="340"/>
      <c r="J325" s="340"/>
      <c r="K325" s="340"/>
    </row>
    <row r="326" spans="1:11" ht="13.5" customHeight="1">
      <c r="A326" s="227" t="s">
        <v>1304</v>
      </c>
      <c r="B326" s="340" t="s">
        <v>1305</v>
      </c>
      <c r="C326" s="340"/>
      <c r="D326" s="340"/>
      <c r="E326" s="340"/>
      <c r="F326" s="340"/>
      <c r="G326" s="340"/>
      <c r="H326" s="340"/>
      <c r="I326" s="340"/>
      <c r="J326" s="340"/>
      <c r="K326" s="340"/>
    </row>
    <row r="327" spans="1:11" ht="13.5" customHeight="1">
      <c r="A327" s="227" t="s">
        <v>1307</v>
      </c>
      <c r="B327" s="340" t="s">
        <v>1308</v>
      </c>
      <c r="C327" s="340"/>
      <c r="D327" s="340"/>
      <c r="E327" s="340"/>
      <c r="F327" s="340"/>
      <c r="G327" s="340"/>
      <c r="H327" s="340"/>
      <c r="I327" s="340"/>
      <c r="J327" s="340"/>
      <c r="K327" s="340"/>
    </row>
    <row r="328" spans="1:11" ht="13.5" customHeight="1">
      <c r="A328" s="227" t="s">
        <v>1310</v>
      </c>
      <c r="B328" s="340" t="s">
        <v>1311</v>
      </c>
      <c r="C328" s="340"/>
      <c r="D328" s="340"/>
      <c r="E328" s="340"/>
      <c r="F328" s="340"/>
      <c r="G328" s="340"/>
      <c r="H328" s="340"/>
      <c r="I328" s="340"/>
      <c r="J328" s="340"/>
      <c r="K328" s="340"/>
    </row>
    <row r="329" spans="1:11" ht="13.5" customHeight="1">
      <c r="A329" s="227" t="s">
        <v>1313</v>
      </c>
      <c r="B329" s="340" t="s">
        <v>1314</v>
      </c>
      <c r="C329" s="340"/>
      <c r="D329" s="340"/>
      <c r="E329" s="340"/>
      <c r="F329" s="340"/>
      <c r="G329" s="340"/>
      <c r="H329" s="340"/>
      <c r="I329" s="340"/>
      <c r="J329" s="340"/>
      <c r="K329" s="340"/>
    </row>
    <row r="330" spans="1:11" ht="13.5" customHeight="1">
      <c r="A330" s="227" t="s">
        <v>1316</v>
      </c>
      <c r="B330" s="340" t="s">
        <v>1317</v>
      </c>
      <c r="C330" s="340"/>
      <c r="D330" s="340"/>
      <c r="E330" s="340"/>
      <c r="F330" s="340"/>
      <c r="G330" s="340"/>
      <c r="H330" s="340"/>
      <c r="I330" s="340"/>
      <c r="J330" s="340"/>
      <c r="K330" s="340"/>
    </row>
    <row r="331" spans="1:11" ht="13.5" customHeight="1">
      <c r="A331" s="227" t="s">
        <v>1319</v>
      </c>
      <c r="B331" s="340" t="s">
        <v>1320</v>
      </c>
      <c r="C331" s="340"/>
      <c r="D331" s="340"/>
      <c r="E331" s="340"/>
      <c r="F331" s="340"/>
      <c r="G331" s="340"/>
      <c r="H331" s="340"/>
      <c r="I331" s="340"/>
      <c r="J331" s="340"/>
      <c r="K331" s="340"/>
    </row>
    <row r="332" spans="1:11" ht="13.5" customHeight="1">
      <c r="A332" s="227" t="s">
        <v>1322</v>
      </c>
      <c r="B332" s="340" t="s">
        <v>1323</v>
      </c>
      <c r="C332" s="340"/>
      <c r="D332" s="340"/>
      <c r="E332" s="340"/>
      <c r="F332" s="340"/>
      <c r="G332" s="340"/>
      <c r="H332" s="340"/>
      <c r="I332" s="340"/>
      <c r="J332" s="340"/>
      <c r="K332" s="340"/>
    </row>
    <row r="333" spans="1:11" ht="13.5" customHeight="1">
      <c r="A333" s="227" t="s">
        <v>1325</v>
      </c>
      <c r="B333" s="340" t="s">
        <v>1326</v>
      </c>
      <c r="C333" s="340"/>
      <c r="D333" s="340"/>
      <c r="E333" s="340"/>
      <c r="F333" s="340"/>
      <c r="G333" s="340"/>
      <c r="H333" s="340"/>
      <c r="I333" s="340"/>
      <c r="J333" s="340"/>
      <c r="K333" s="340"/>
    </row>
    <row r="334" spans="1:11" ht="13.5" customHeight="1">
      <c r="A334" s="227" t="s">
        <v>1328</v>
      </c>
      <c r="B334" s="340" t="s">
        <v>1329</v>
      </c>
      <c r="C334" s="340"/>
      <c r="D334" s="340"/>
      <c r="E334" s="340"/>
      <c r="F334" s="340"/>
      <c r="G334" s="340"/>
      <c r="H334" s="340"/>
      <c r="I334" s="340"/>
      <c r="J334" s="340"/>
      <c r="K334" s="340"/>
    </row>
    <row r="335" spans="1:11" ht="13.5" customHeight="1">
      <c r="A335" s="227" t="s">
        <v>1331</v>
      </c>
      <c r="B335" s="340" t="s">
        <v>1332</v>
      </c>
      <c r="C335" s="340"/>
      <c r="D335" s="340"/>
      <c r="E335" s="340"/>
      <c r="F335" s="340"/>
      <c r="G335" s="340"/>
      <c r="H335" s="340"/>
      <c r="I335" s="340"/>
      <c r="J335" s="340"/>
      <c r="K335" s="340"/>
    </row>
    <row r="336" spans="1:11" ht="13.5" customHeight="1">
      <c r="A336" s="227" t="s">
        <v>1334</v>
      </c>
      <c r="B336" s="340" t="s">
        <v>1335</v>
      </c>
      <c r="C336" s="340"/>
      <c r="D336" s="340"/>
      <c r="E336" s="340"/>
      <c r="F336" s="340"/>
      <c r="G336" s="340"/>
      <c r="H336" s="340"/>
      <c r="I336" s="340"/>
      <c r="J336" s="340"/>
      <c r="K336" s="340"/>
    </row>
    <row r="337" spans="1:11" ht="13.5" customHeight="1">
      <c r="A337" s="227" t="s">
        <v>1337</v>
      </c>
      <c r="B337" s="340" t="s">
        <v>1338</v>
      </c>
      <c r="C337" s="340"/>
      <c r="D337" s="340"/>
      <c r="E337" s="340"/>
      <c r="F337" s="340"/>
      <c r="G337" s="340"/>
      <c r="H337" s="340"/>
      <c r="I337" s="340"/>
      <c r="J337" s="340"/>
      <c r="K337" s="340"/>
    </row>
    <row r="338" spans="1:11" ht="13.5" customHeight="1">
      <c r="A338" s="227" t="s">
        <v>1340</v>
      </c>
      <c r="B338" s="340" t="s">
        <v>1341</v>
      </c>
      <c r="C338" s="340"/>
      <c r="D338" s="340"/>
      <c r="E338" s="340"/>
      <c r="F338" s="340"/>
      <c r="G338" s="340"/>
      <c r="H338" s="340"/>
      <c r="I338" s="340"/>
      <c r="J338" s="340"/>
      <c r="K338" s="340"/>
    </row>
    <row r="339" spans="1:11" ht="13.5" customHeight="1">
      <c r="A339" s="227" t="s">
        <v>1343</v>
      </c>
      <c r="B339" s="340" t="s">
        <v>1344</v>
      </c>
      <c r="C339" s="340"/>
      <c r="D339" s="340"/>
      <c r="E339" s="340"/>
      <c r="F339" s="340"/>
      <c r="G339" s="340"/>
      <c r="H339" s="340"/>
      <c r="I339" s="340"/>
      <c r="J339" s="340"/>
      <c r="K339" s="340"/>
    </row>
    <row r="340" spans="1:11" ht="13.5" customHeight="1">
      <c r="A340" s="227" t="s">
        <v>1346</v>
      </c>
      <c r="B340" s="340" t="s">
        <v>1347</v>
      </c>
      <c r="C340" s="340"/>
      <c r="D340" s="340"/>
      <c r="E340" s="340"/>
      <c r="F340" s="340"/>
      <c r="G340" s="340"/>
      <c r="H340" s="340"/>
      <c r="I340" s="340"/>
      <c r="J340" s="340"/>
      <c r="K340" s="340"/>
    </row>
    <row r="341" spans="1:11" ht="13.5" customHeight="1">
      <c r="A341" s="227" t="s">
        <v>1349</v>
      </c>
      <c r="B341" s="340" t="s">
        <v>1350</v>
      </c>
      <c r="C341" s="340"/>
      <c r="D341" s="340"/>
      <c r="E341" s="340"/>
      <c r="F341" s="340"/>
      <c r="G341" s="340"/>
      <c r="H341" s="340"/>
      <c r="I341" s="340"/>
      <c r="J341" s="340"/>
      <c r="K341" s="340"/>
    </row>
    <row r="342" spans="1:11" ht="13.5" customHeight="1">
      <c r="A342" s="227" t="s">
        <v>1352</v>
      </c>
      <c r="B342" s="340" t="s">
        <v>1353</v>
      </c>
      <c r="C342" s="340"/>
      <c r="D342" s="340"/>
      <c r="E342" s="340"/>
      <c r="F342" s="340"/>
      <c r="G342" s="340"/>
      <c r="H342" s="340"/>
      <c r="I342" s="340"/>
      <c r="J342" s="340"/>
      <c r="K342" s="340"/>
    </row>
    <row r="343" spans="1:11" ht="13.5" customHeight="1">
      <c r="A343" s="227" t="s">
        <v>1355</v>
      </c>
      <c r="B343" s="340" t="s">
        <v>1356</v>
      </c>
      <c r="C343" s="340"/>
      <c r="D343" s="340"/>
      <c r="E343" s="340"/>
      <c r="F343" s="340"/>
      <c r="G343" s="340"/>
      <c r="H343" s="340"/>
      <c r="I343" s="340"/>
      <c r="J343" s="340"/>
      <c r="K343" s="340"/>
    </row>
    <row r="344" spans="1:11" ht="13.5" customHeight="1">
      <c r="A344" s="227" t="s">
        <v>1358</v>
      </c>
      <c r="B344" s="340" t="s">
        <v>1359</v>
      </c>
      <c r="C344" s="340"/>
      <c r="D344" s="340"/>
      <c r="E344" s="340"/>
      <c r="F344" s="340"/>
      <c r="G344" s="340"/>
      <c r="H344" s="340"/>
      <c r="I344" s="340"/>
      <c r="J344" s="340"/>
      <c r="K344" s="340"/>
    </row>
    <row r="345" spans="1:11" ht="13.5" customHeight="1">
      <c r="A345" s="227" t="s">
        <v>1361</v>
      </c>
      <c r="B345" s="340" t="s">
        <v>1362</v>
      </c>
      <c r="C345" s="340"/>
      <c r="D345" s="340"/>
      <c r="E345" s="340"/>
      <c r="F345" s="340"/>
      <c r="G345" s="340"/>
      <c r="H345" s="340"/>
      <c r="I345" s="340"/>
      <c r="J345" s="340"/>
      <c r="K345" s="340"/>
    </row>
    <row r="346" spans="1:11" ht="13.5" customHeight="1">
      <c r="A346" s="227" t="s">
        <v>1364</v>
      </c>
      <c r="B346" s="340" t="s">
        <v>1365</v>
      </c>
      <c r="C346" s="340"/>
      <c r="D346" s="340"/>
      <c r="E346" s="340"/>
      <c r="F346" s="340"/>
      <c r="G346" s="340"/>
      <c r="H346" s="340"/>
      <c r="I346" s="340"/>
      <c r="J346" s="340"/>
      <c r="K346" s="340"/>
    </row>
    <row r="347" spans="1:11" ht="13.5" customHeight="1">
      <c r="A347" s="227" t="s">
        <v>1367</v>
      </c>
      <c r="B347" s="340" t="s">
        <v>1368</v>
      </c>
      <c r="C347" s="340"/>
      <c r="D347" s="340"/>
      <c r="E347" s="340"/>
      <c r="F347" s="340"/>
      <c r="G347" s="340"/>
      <c r="H347" s="340"/>
      <c r="I347" s="340"/>
      <c r="J347" s="340"/>
      <c r="K347" s="340"/>
    </row>
    <row r="348" spans="1:11" ht="13.5" customHeight="1">
      <c r="A348" s="227" t="s">
        <v>1370</v>
      </c>
      <c r="B348" s="340" t="s">
        <v>1371</v>
      </c>
      <c r="C348" s="340"/>
      <c r="D348" s="340"/>
      <c r="E348" s="340"/>
      <c r="F348" s="340"/>
      <c r="G348" s="340"/>
      <c r="H348" s="340"/>
      <c r="I348" s="340"/>
      <c r="J348" s="340"/>
      <c r="K348" s="340"/>
    </row>
    <row r="349" spans="1:11" ht="13.5" customHeight="1">
      <c r="A349" s="227" t="s">
        <v>1373</v>
      </c>
      <c r="B349" s="340" t="s">
        <v>1374</v>
      </c>
      <c r="C349" s="340"/>
      <c r="D349" s="340"/>
      <c r="E349" s="340"/>
      <c r="F349" s="340"/>
      <c r="G349" s="340"/>
      <c r="H349" s="340"/>
      <c r="I349" s="340"/>
      <c r="J349" s="340"/>
      <c r="K349" s="340"/>
    </row>
    <row r="350" spans="1:11" ht="13.5" customHeight="1">
      <c r="A350" s="227" t="s">
        <v>1376</v>
      </c>
      <c r="B350" s="340" t="s">
        <v>1377</v>
      </c>
      <c r="C350" s="340"/>
      <c r="D350" s="340"/>
      <c r="E350" s="340"/>
      <c r="F350" s="340"/>
      <c r="G350" s="340"/>
      <c r="H350" s="340"/>
      <c r="I350" s="340"/>
      <c r="J350" s="340"/>
      <c r="K350" s="340"/>
    </row>
    <row r="351" spans="1:11" ht="13.5" customHeight="1">
      <c r="A351" s="227" t="s">
        <v>1379</v>
      </c>
      <c r="B351" s="340" t="s">
        <v>1380</v>
      </c>
      <c r="C351" s="340"/>
      <c r="D351" s="340"/>
      <c r="E351" s="340"/>
      <c r="F351" s="340"/>
      <c r="G351" s="340"/>
      <c r="H351" s="340"/>
      <c r="I351" s="340"/>
      <c r="J351" s="340"/>
      <c r="K351" s="340"/>
    </row>
    <row r="352" spans="1:11" ht="13.5" customHeight="1">
      <c r="A352" s="227" t="s">
        <v>1382</v>
      </c>
      <c r="B352" s="340" t="s">
        <v>1383</v>
      </c>
      <c r="C352" s="340"/>
      <c r="D352" s="340"/>
      <c r="E352" s="340"/>
      <c r="F352" s="340"/>
      <c r="G352" s="340"/>
      <c r="H352" s="340"/>
      <c r="I352" s="340"/>
      <c r="J352" s="340"/>
      <c r="K352" s="340"/>
    </row>
    <row r="353" spans="1:11" ht="13.5" customHeight="1">
      <c r="A353" s="227" t="s">
        <v>1385</v>
      </c>
      <c r="B353" s="340" t="s">
        <v>1386</v>
      </c>
      <c r="C353" s="340"/>
      <c r="D353" s="340"/>
      <c r="E353" s="340"/>
      <c r="F353" s="340"/>
      <c r="G353" s="340"/>
      <c r="H353" s="340"/>
      <c r="I353" s="340"/>
      <c r="J353" s="340"/>
      <c r="K353" s="340"/>
    </row>
    <row r="354" spans="1:11" ht="13.5" customHeight="1">
      <c r="A354" s="227" t="s">
        <v>1388</v>
      </c>
      <c r="B354" s="340" t="s">
        <v>1389</v>
      </c>
      <c r="C354" s="340"/>
      <c r="D354" s="340"/>
      <c r="E354" s="340"/>
      <c r="F354" s="340"/>
      <c r="G354" s="340"/>
      <c r="H354" s="340"/>
      <c r="I354" s="340"/>
      <c r="J354" s="340"/>
      <c r="K354" s="340"/>
    </row>
    <row r="355" spans="1:11" ht="13.5" customHeight="1">
      <c r="A355" s="227" t="s">
        <v>1391</v>
      </c>
      <c r="B355" s="340" t="s">
        <v>1392</v>
      </c>
      <c r="C355" s="340"/>
      <c r="D355" s="340"/>
      <c r="E355" s="340"/>
      <c r="F355" s="340"/>
      <c r="G355" s="340"/>
      <c r="H355" s="340"/>
      <c r="I355" s="340"/>
      <c r="J355" s="340"/>
      <c r="K355" s="340"/>
    </row>
    <row r="356" spans="1:11" ht="13.5" customHeight="1">
      <c r="A356" s="227" t="s">
        <v>1394</v>
      </c>
      <c r="B356" s="340" t="s">
        <v>1395</v>
      </c>
      <c r="C356" s="340"/>
      <c r="D356" s="340"/>
      <c r="E356" s="340"/>
      <c r="F356" s="340"/>
      <c r="G356" s="340"/>
      <c r="H356" s="340"/>
      <c r="I356" s="340"/>
      <c r="J356" s="340"/>
      <c r="K356" s="340"/>
    </row>
    <row r="357" spans="1:11" ht="13.5" customHeight="1">
      <c r="A357" s="227" t="s">
        <v>1397</v>
      </c>
      <c r="B357" s="340" t="s">
        <v>1398</v>
      </c>
      <c r="C357" s="340"/>
      <c r="D357" s="340"/>
      <c r="E357" s="340"/>
      <c r="F357" s="340"/>
      <c r="G357" s="340"/>
      <c r="H357" s="340"/>
      <c r="I357" s="340"/>
      <c r="J357" s="340"/>
      <c r="K357" s="340"/>
    </row>
    <row r="358" spans="1:11" ht="13.5" customHeight="1">
      <c r="A358" s="227" t="s">
        <v>1400</v>
      </c>
      <c r="B358" s="340" t="s">
        <v>1401</v>
      </c>
      <c r="C358" s="340"/>
      <c r="D358" s="340"/>
      <c r="E358" s="340"/>
      <c r="F358" s="340"/>
      <c r="G358" s="340"/>
      <c r="H358" s="340"/>
      <c r="I358" s="340"/>
      <c r="J358" s="340"/>
      <c r="K358" s="340"/>
    </row>
    <row r="359" spans="1:11" ht="13.5" customHeight="1">
      <c r="A359" s="227" t="s">
        <v>1403</v>
      </c>
      <c r="B359" s="340" t="s">
        <v>1404</v>
      </c>
      <c r="C359" s="340"/>
      <c r="D359" s="340"/>
      <c r="E359" s="340"/>
      <c r="F359" s="340"/>
      <c r="G359" s="340"/>
      <c r="H359" s="340"/>
      <c r="I359" s="340"/>
      <c r="J359" s="340"/>
      <c r="K359" s="340"/>
    </row>
    <row r="360" spans="1:11" ht="13.5" customHeight="1">
      <c r="A360" s="227" t="s">
        <v>1406</v>
      </c>
      <c r="B360" s="340" t="s">
        <v>1407</v>
      </c>
      <c r="C360" s="340"/>
      <c r="D360" s="340"/>
      <c r="E360" s="340"/>
      <c r="F360" s="340"/>
      <c r="G360" s="340"/>
      <c r="H360" s="340"/>
      <c r="I360" s="340"/>
      <c r="J360" s="340"/>
      <c r="K360" s="340"/>
    </row>
    <row r="361" spans="1:11" ht="13.5" customHeight="1">
      <c r="A361" s="227" t="s">
        <v>1409</v>
      </c>
      <c r="B361" s="340" t="s">
        <v>1410</v>
      </c>
      <c r="C361" s="340"/>
      <c r="D361" s="340"/>
      <c r="E361" s="340"/>
      <c r="F361" s="340"/>
      <c r="G361" s="340"/>
      <c r="H361" s="340"/>
      <c r="I361" s="340"/>
      <c r="J361" s="340"/>
      <c r="K361" s="340"/>
    </row>
    <row r="362" spans="1:11" ht="13.5" customHeight="1">
      <c r="A362" s="227" t="s">
        <v>1412</v>
      </c>
      <c r="B362" s="340" t="s">
        <v>1413</v>
      </c>
      <c r="C362" s="340"/>
      <c r="D362" s="340"/>
      <c r="E362" s="340"/>
      <c r="F362" s="340"/>
      <c r="G362" s="340"/>
      <c r="H362" s="340"/>
      <c r="I362" s="340"/>
      <c r="J362" s="340"/>
      <c r="K362" s="340"/>
    </row>
    <row r="363" spans="1:11" ht="13.5" customHeight="1">
      <c r="A363" s="227" t="s">
        <v>1415</v>
      </c>
      <c r="B363" s="340" t="s">
        <v>1416</v>
      </c>
      <c r="C363" s="340"/>
      <c r="D363" s="340"/>
      <c r="E363" s="340"/>
      <c r="F363" s="340"/>
      <c r="G363" s="340"/>
      <c r="H363" s="340"/>
      <c r="I363" s="340"/>
      <c r="J363" s="340"/>
      <c r="K363" s="340"/>
    </row>
    <row r="364" spans="1:11" ht="13.5" customHeight="1">
      <c r="A364" s="227" t="s">
        <v>1418</v>
      </c>
      <c r="B364" s="340" t="s">
        <v>1419</v>
      </c>
      <c r="C364" s="340"/>
      <c r="D364" s="340"/>
      <c r="E364" s="340"/>
      <c r="F364" s="340"/>
      <c r="G364" s="340"/>
      <c r="H364" s="340"/>
      <c r="I364" s="340"/>
      <c r="J364" s="340"/>
      <c r="K364" s="340"/>
    </row>
    <row r="365" spans="1:11" ht="13.5" customHeight="1">
      <c r="A365" s="227" t="s">
        <v>1421</v>
      </c>
      <c r="B365" s="340" t="s">
        <v>1422</v>
      </c>
      <c r="C365" s="340"/>
      <c r="D365" s="340"/>
      <c r="E365" s="340"/>
      <c r="F365" s="340"/>
      <c r="G365" s="340"/>
      <c r="H365" s="340"/>
      <c r="I365" s="340"/>
      <c r="J365" s="340"/>
      <c r="K365" s="340"/>
    </row>
    <row r="366" spans="1:11" ht="13.5" customHeight="1">
      <c r="A366" s="227" t="s">
        <v>1424</v>
      </c>
      <c r="B366" s="340" t="s">
        <v>1425</v>
      </c>
      <c r="C366" s="340"/>
      <c r="D366" s="340"/>
      <c r="E366" s="340"/>
      <c r="F366" s="340"/>
      <c r="G366" s="340"/>
      <c r="H366" s="340"/>
      <c r="I366" s="340"/>
      <c r="J366" s="340"/>
      <c r="K366" s="340"/>
    </row>
    <row r="367" spans="1:11" ht="13.5" customHeight="1">
      <c r="A367" s="227" t="s">
        <v>1427</v>
      </c>
      <c r="B367" s="340" t="s">
        <v>1428</v>
      </c>
      <c r="C367" s="340"/>
      <c r="D367" s="340"/>
      <c r="E367" s="340"/>
      <c r="F367" s="340"/>
      <c r="G367" s="340"/>
      <c r="H367" s="340"/>
      <c r="I367" s="340"/>
      <c r="J367" s="340"/>
      <c r="K367" s="340"/>
    </row>
    <row r="368" spans="1:11" ht="13.5" customHeight="1">
      <c r="A368" s="227" t="s">
        <v>1430</v>
      </c>
      <c r="B368" s="340" t="s">
        <v>1431</v>
      </c>
      <c r="C368" s="340"/>
      <c r="D368" s="340"/>
      <c r="E368" s="340"/>
      <c r="F368" s="340"/>
      <c r="G368" s="340"/>
      <c r="H368" s="340"/>
      <c r="I368" s="340"/>
      <c r="J368" s="340"/>
      <c r="K368" s="340"/>
    </row>
    <row r="369" spans="1:11" ht="13.5" customHeight="1">
      <c r="A369" s="227" t="s">
        <v>1433</v>
      </c>
      <c r="B369" s="340" t="s">
        <v>1434</v>
      </c>
      <c r="C369" s="340"/>
      <c r="D369" s="340"/>
      <c r="E369" s="340"/>
      <c r="F369" s="340"/>
      <c r="G369" s="340"/>
      <c r="H369" s="340"/>
      <c r="I369" s="340"/>
      <c r="J369" s="340"/>
      <c r="K369" s="340"/>
    </row>
    <row r="370" spans="1:11" ht="13.5" customHeight="1">
      <c r="A370" s="227" t="s">
        <v>1436</v>
      </c>
      <c r="B370" s="340" t="s">
        <v>1437</v>
      </c>
      <c r="C370" s="340"/>
      <c r="D370" s="340"/>
      <c r="E370" s="340"/>
      <c r="F370" s="340"/>
      <c r="G370" s="340"/>
      <c r="H370" s="340"/>
      <c r="I370" s="340"/>
      <c r="J370" s="340"/>
      <c r="K370" s="340"/>
    </row>
    <row r="371" spans="1:11" ht="13.5" customHeight="1">
      <c r="A371" s="227" t="s">
        <v>1439</v>
      </c>
      <c r="B371" s="340" t="s">
        <v>1440</v>
      </c>
      <c r="C371" s="340"/>
      <c r="D371" s="340"/>
      <c r="E371" s="340"/>
      <c r="F371" s="340"/>
      <c r="G371" s="340"/>
      <c r="H371" s="340"/>
      <c r="I371" s="340"/>
      <c r="J371" s="340"/>
      <c r="K371" s="340"/>
    </row>
    <row r="372" spans="1:11" ht="13.5" customHeight="1">
      <c r="A372" s="227" t="s">
        <v>1442</v>
      </c>
      <c r="B372" s="340" t="s">
        <v>1443</v>
      </c>
      <c r="C372" s="340"/>
      <c r="D372" s="340"/>
      <c r="E372" s="340"/>
      <c r="F372" s="340"/>
      <c r="G372" s="340"/>
      <c r="H372" s="340"/>
      <c r="I372" s="340"/>
      <c r="J372" s="340"/>
      <c r="K372" s="340"/>
    </row>
    <row r="373" spans="1:11" ht="13.5" customHeight="1">
      <c r="A373" s="227" t="s">
        <v>1445</v>
      </c>
      <c r="B373" s="340" t="s">
        <v>1446</v>
      </c>
      <c r="C373" s="340"/>
      <c r="D373" s="340"/>
      <c r="E373" s="340"/>
      <c r="F373" s="340"/>
      <c r="G373" s="340"/>
      <c r="H373" s="340"/>
      <c r="I373" s="340"/>
      <c r="J373" s="340"/>
      <c r="K373" s="340"/>
    </row>
    <row r="374" spans="1:11" ht="13.5" customHeight="1">
      <c r="A374" s="227" t="s">
        <v>1448</v>
      </c>
      <c r="B374" s="340" t="s">
        <v>1449</v>
      </c>
      <c r="C374" s="340"/>
      <c r="D374" s="340"/>
      <c r="E374" s="340"/>
      <c r="F374" s="340"/>
      <c r="G374" s="340"/>
      <c r="H374" s="340"/>
      <c r="I374" s="340"/>
      <c r="J374" s="340"/>
      <c r="K374" s="340"/>
    </row>
    <row r="375" spans="1:11" ht="13.5" customHeight="1">
      <c r="A375" s="227" t="s">
        <v>1451</v>
      </c>
      <c r="B375" s="340" t="s">
        <v>1452</v>
      </c>
      <c r="C375" s="340"/>
      <c r="D375" s="340"/>
      <c r="E375" s="340"/>
      <c r="F375" s="340"/>
      <c r="G375" s="340"/>
      <c r="H375" s="340"/>
      <c r="I375" s="340"/>
      <c r="J375" s="340"/>
      <c r="K375" s="340"/>
    </row>
    <row r="376" spans="1:11" ht="13.5" customHeight="1">
      <c r="A376" s="227" t="s">
        <v>1454</v>
      </c>
      <c r="B376" s="340" t="s">
        <v>1455</v>
      </c>
      <c r="C376" s="340"/>
      <c r="D376" s="340"/>
      <c r="E376" s="340"/>
      <c r="F376" s="340"/>
      <c r="G376" s="340"/>
      <c r="H376" s="340"/>
      <c r="I376" s="340"/>
      <c r="J376" s="340"/>
      <c r="K376" s="340"/>
    </row>
    <row r="377" spans="1:11" ht="13.5" customHeight="1">
      <c r="A377" s="227" t="s">
        <v>1457</v>
      </c>
      <c r="B377" s="340" t="s">
        <v>1458</v>
      </c>
      <c r="C377" s="340"/>
      <c r="D377" s="340"/>
      <c r="E377" s="340"/>
      <c r="F377" s="340"/>
      <c r="G377" s="340"/>
      <c r="H377" s="340"/>
      <c r="I377" s="340"/>
      <c r="J377" s="340"/>
      <c r="K377" s="340"/>
    </row>
    <row r="378" spans="1:11" ht="13.5" customHeight="1">
      <c r="A378" s="227" t="s">
        <v>1460</v>
      </c>
      <c r="B378" s="340" t="s">
        <v>1461</v>
      </c>
      <c r="C378" s="340"/>
      <c r="D378" s="340"/>
      <c r="E378" s="340"/>
      <c r="F378" s="340"/>
      <c r="G378" s="340"/>
      <c r="H378" s="340"/>
      <c r="I378" s="340"/>
      <c r="J378" s="340"/>
      <c r="K378" s="340"/>
    </row>
    <row r="379" spans="1:11" ht="13.5" customHeight="1">
      <c r="A379" s="227" t="s">
        <v>1463</v>
      </c>
      <c r="B379" s="340" t="s">
        <v>1464</v>
      </c>
      <c r="C379" s="340"/>
      <c r="D379" s="340"/>
      <c r="E379" s="340"/>
      <c r="F379" s="340"/>
      <c r="G379" s="340"/>
      <c r="H379" s="340"/>
      <c r="I379" s="340"/>
      <c r="J379" s="340"/>
      <c r="K379" s="340"/>
    </row>
    <row r="380" spans="1:11" ht="13.5" customHeight="1">
      <c r="A380" s="227" t="s">
        <v>1466</v>
      </c>
      <c r="B380" s="340" t="s">
        <v>1467</v>
      </c>
      <c r="C380" s="340"/>
      <c r="D380" s="340"/>
      <c r="E380" s="340"/>
      <c r="F380" s="340"/>
      <c r="G380" s="340"/>
      <c r="H380" s="340"/>
      <c r="I380" s="340"/>
      <c r="J380" s="340"/>
      <c r="K380" s="340"/>
    </row>
    <row r="381" spans="1:11" ht="13.5" customHeight="1">
      <c r="A381" s="227" t="s">
        <v>1469</v>
      </c>
      <c r="B381" s="340" t="s">
        <v>1470</v>
      </c>
      <c r="C381" s="340"/>
      <c r="D381" s="340"/>
      <c r="E381" s="340"/>
      <c r="F381" s="340"/>
      <c r="G381" s="340"/>
      <c r="H381" s="340"/>
      <c r="I381" s="340"/>
      <c r="J381" s="340"/>
      <c r="K381" s="340"/>
    </row>
    <row r="382" spans="1:11" ht="13.5" customHeight="1">
      <c r="A382" s="227" t="s">
        <v>1472</v>
      </c>
      <c r="B382" s="340" t="s">
        <v>1473</v>
      </c>
      <c r="C382" s="340"/>
      <c r="D382" s="340"/>
      <c r="E382" s="340"/>
      <c r="F382" s="340"/>
      <c r="G382" s="340"/>
      <c r="H382" s="340"/>
      <c r="I382" s="340"/>
      <c r="J382" s="340"/>
      <c r="K382" s="340"/>
    </row>
    <row r="383" spans="1:11" ht="13.5" customHeight="1">
      <c r="A383" s="227" t="s">
        <v>1475</v>
      </c>
      <c r="B383" s="340" t="s">
        <v>1476</v>
      </c>
      <c r="C383" s="340"/>
      <c r="D383" s="340"/>
      <c r="E383" s="340"/>
      <c r="F383" s="340"/>
      <c r="G383" s="340"/>
      <c r="H383" s="340"/>
      <c r="I383" s="340"/>
      <c r="J383" s="340"/>
      <c r="K383" s="340"/>
    </row>
    <row r="384" spans="1:11" ht="13.5" customHeight="1">
      <c r="A384" s="227" t="s">
        <v>1478</v>
      </c>
      <c r="B384" s="340" t="s">
        <v>1479</v>
      </c>
      <c r="C384" s="340"/>
      <c r="D384" s="340"/>
      <c r="E384" s="340"/>
      <c r="F384" s="340"/>
      <c r="G384" s="340"/>
      <c r="H384" s="340"/>
      <c r="I384" s="340"/>
      <c r="J384" s="340"/>
      <c r="K384" s="340"/>
    </row>
    <row r="385" spans="1:11" ht="13.5" customHeight="1">
      <c r="A385" s="227" t="s">
        <v>1480</v>
      </c>
      <c r="B385" s="340" t="s">
        <v>1481</v>
      </c>
      <c r="C385" s="340"/>
      <c r="D385" s="340"/>
      <c r="E385" s="340"/>
      <c r="F385" s="340"/>
      <c r="G385" s="340"/>
      <c r="H385" s="340"/>
      <c r="I385" s="340"/>
      <c r="J385" s="340"/>
      <c r="K385" s="340"/>
    </row>
    <row r="386" spans="1:11" ht="13.5" customHeight="1">
      <c r="A386" s="227" t="s">
        <v>1483</v>
      </c>
      <c r="B386" s="340" t="s">
        <v>1484</v>
      </c>
      <c r="C386" s="340"/>
      <c r="D386" s="340"/>
      <c r="E386" s="340"/>
      <c r="F386" s="340"/>
      <c r="G386" s="340"/>
      <c r="H386" s="340"/>
      <c r="I386" s="340"/>
      <c r="J386" s="340"/>
      <c r="K386" s="340"/>
    </row>
    <row r="387" spans="1:11" ht="13.5" customHeight="1">
      <c r="A387" s="227" t="s">
        <v>1486</v>
      </c>
      <c r="B387" s="340" t="s">
        <v>1487</v>
      </c>
      <c r="C387" s="340"/>
      <c r="D387" s="340"/>
      <c r="E387" s="340"/>
      <c r="F387" s="340"/>
      <c r="G387" s="340"/>
      <c r="H387" s="340"/>
      <c r="I387" s="340"/>
      <c r="J387" s="340"/>
      <c r="K387" s="340"/>
    </row>
    <row r="388" spans="1:11" ht="13.5" customHeight="1">
      <c r="A388" s="227" t="s">
        <v>1489</v>
      </c>
      <c r="B388" s="340" t="s">
        <v>1490</v>
      </c>
      <c r="C388" s="340"/>
      <c r="D388" s="340"/>
      <c r="E388" s="340"/>
      <c r="F388" s="340"/>
      <c r="G388" s="340"/>
      <c r="H388" s="340"/>
      <c r="I388" s="340"/>
      <c r="J388" s="340"/>
      <c r="K388" s="340"/>
    </row>
    <row r="389" spans="1:11" ht="13.5" customHeight="1">
      <c r="A389" s="227" t="s">
        <v>1492</v>
      </c>
      <c r="B389" s="340" t="s">
        <v>1493</v>
      </c>
      <c r="C389" s="340"/>
      <c r="D389" s="340"/>
      <c r="E389" s="340"/>
      <c r="F389" s="340"/>
      <c r="G389" s="340"/>
      <c r="H389" s="340"/>
      <c r="I389" s="340"/>
      <c r="J389" s="340"/>
      <c r="K389" s="340"/>
    </row>
    <row r="390" spans="1:11" ht="13.5" customHeight="1">
      <c r="A390" s="227" t="s">
        <v>1495</v>
      </c>
      <c r="B390" s="340" t="s">
        <v>1496</v>
      </c>
      <c r="C390" s="340"/>
      <c r="D390" s="340"/>
      <c r="E390" s="340"/>
      <c r="F390" s="340"/>
      <c r="G390" s="340"/>
      <c r="H390" s="340"/>
      <c r="I390" s="340"/>
      <c r="J390" s="340"/>
      <c r="K390" s="340"/>
    </row>
    <row r="391" spans="1:11" ht="13.5" customHeight="1">
      <c r="A391" s="227" t="s">
        <v>1498</v>
      </c>
      <c r="B391" s="340" t="s">
        <v>1499</v>
      </c>
      <c r="C391" s="340"/>
      <c r="D391" s="340"/>
      <c r="E391" s="340"/>
      <c r="F391" s="340"/>
      <c r="G391" s="340"/>
      <c r="H391" s="340"/>
      <c r="I391" s="340"/>
      <c r="J391" s="340"/>
      <c r="K391" s="340"/>
    </row>
    <row r="392" spans="1:11" ht="13.5" customHeight="1">
      <c r="A392" s="227" t="s">
        <v>1501</v>
      </c>
      <c r="B392" s="340" t="s">
        <v>1502</v>
      </c>
      <c r="C392" s="340"/>
      <c r="D392" s="340"/>
      <c r="E392" s="340"/>
      <c r="F392" s="340"/>
      <c r="G392" s="340"/>
      <c r="H392" s="340"/>
      <c r="I392" s="340"/>
      <c r="J392" s="340"/>
      <c r="K392" s="340"/>
    </row>
    <row r="393" spans="1:11" ht="13.5" customHeight="1">
      <c r="A393" s="227" t="s">
        <v>1504</v>
      </c>
      <c r="B393" s="340" t="s">
        <v>1505</v>
      </c>
      <c r="C393" s="340"/>
      <c r="D393" s="340"/>
      <c r="E393" s="340"/>
      <c r="F393" s="340"/>
      <c r="G393" s="340"/>
      <c r="H393" s="340"/>
      <c r="I393" s="340"/>
      <c r="J393" s="340"/>
      <c r="K393" s="340"/>
    </row>
    <row r="394" spans="1:11" ht="13.5" customHeight="1">
      <c r="A394" s="227" t="s">
        <v>1507</v>
      </c>
      <c r="B394" s="340" t="s">
        <v>1508</v>
      </c>
      <c r="C394" s="340"/>
      <c r="D394" s="340"/>
      <c r="E394" s="340"/>
      <c r="F394" s="340"/>
      <c r="G394" s="340"/>
      <c r="H394" s="340"/>
      <c r="I394" s="340"/>
      <c r="J394" s="340"/>
      <c r="K394" s="340"/>
    </row>
    <row r="395" spans="1:11" ht="13.5" customHeight="1">
      <c r="A395" s="227" t="s">
        <v>1510</v>
      </c>
      <c r="B395" s="340" t="s">
        <v>1511</v>
      </c>
      <c r="C395" s="340"/>
      <c r="D395" s="340"/>
      <c r="E395" s="340"/>
      <c r="F395" s="340"/>
      <c r="G395" s="340"/>
      <c r="H395" s="340"/>
      <c r="I395" s="340"/>
      <c r="J395" s="340"/>
      <c r="K395" s="340"/>
    </row>
    <row r="396" spans="1:11" ht="13.5" customHeight="1">
      <c r="A396" s="227" t="s">
        <v>1513</v>
      </c>
      <c r="B396" s="340" t="s">
        <v>1514</v>
      </c>
      <c r="C396" s="340"/>
      <c r="D396" s="340"/>
      <c r="E396" s="340"/>
      <c r="F396" s="340"/>
      <c r="G396" s="340"/>
      <c r="H396" s="340"/>
      <c r="I396" s="340"/>
      <c r="J396" s="340"/>
      <c r="K396" s="340"/>
    </row>
    <row r="397" spans="1:11" ht="13.5" customHeight="1">
      <c r="A397" s="227" t="s">
        <v>1516</v>
      </c>
      <c r="B397" s="340" t="s">
        <v>1517</v>
      </c>
      <c r="C397" s="340"/>
      <c r="D397" s="340"/>
      <c r="E397" s="340"/>
      <c r="F397" s="340"/>
      <c r="G397" s="340"/>
      <c r="H397" s="340"/>
      <c r="I397" s="340"/>
      <c r="J397" s="340"/>
      <c r="K397" s="340"/>
    </row>
    <row r="398" spans="1:11" ht="24.75" customHeight="1">
      <c r="A398" s="227" t="s">
        <v>1519</v>
      </c>
      <c r="B398" s="340" t="s">
        <v>1520</v>
      </c>
      <c r="C398" s="340"/>
      <c r="D398" s="340"/>
      <c r="E398" s="340"/>
      <c r="F398" s="340"/>
      <c r="G398" s="340"/>
      <c r="H398" s="340"/>
      <c r="I398" s="340"/>
      <c r="J398" s="340"/>
      <c r="K398" s="340"/>
    </row>
    <row r="399" spans="1:11" ht="13.5" customHeight="1">
      <c r="A399" s="227" t="s">
        <v>1522</v>
      </c>
      <c r="B399" s="340" t="s">
        <v>1523</v>
      </c>
      <c r="C399" s="340"/>
      <c r="D399" s="340"/>
      <c r="E399" s="340"/>
      <c r="F399" s="340"/>
      <c r="G399" s="340"/>
      <c r="H399" s="340"/>
      <c r="I399" s="340"/>
      <c r="J399" s="340"/>
      <c r="K399" s="340"/>
    </row>
    <row r="400" spans="1:11" ht="13.5" customHeight="1">
      <c r="A400" s="227" t="s">
        <v>1525</v>
      </c>
      <c r="B400" s="340" t="s">
        <v>1526</v>
      </c>
      <c r="C400" s="340"/>
      <c r="D400" s="340"/>
      <c r="E400" s="340"/>
      <c r="F400" s="340"/>
      <c r="G400" s="340"/>
      <c r="H400" s="340"/>
      <c r="I400" s="340"/>
      <c r="J400" s="340"/>
      <c r="K400" s="340"/>
    </row>
    <row r="401" spans="1:11" ht="13.5" customHeight="1">
      <c r="A401" s="227" t="s">
        <v>1528</v>
      </c>
      <c r="B401" s="340" t="s">
        <v>1529</v>
      </c>
      <c r="C401" s="340"/>
      <c r="D401" s="340"/>
      <c r="E401" s="340"/>
      <c r="F401" s="340"/>
      <c r="G401" s="340"/>
      <c r="H401" s="340"/>
      <c r="I401" s="340"/>
      <c r="J401" s="340"/>
      <c r="K401" s="340"/>
    </row>
    <row r="402" spans="1:11" ht="13.5" customHeight="1">
      <c r="A402" s="227" t="s">
        <v>1531</v>
      </c>
      <c r="B402" s="340" t="s">
        <v>1532</v>
      </c>
      <c r="C402" s="340"/>
      <c r="D402" s="340"/>
      <c r="E402" s="340"/>
      <c r="F402" s="340"/>
      <c r="G402" s="340"/>
      <c r="H402" s="340"/>
      <c r="I402" s="340"/>
      <c r="J402" s="340"/>
      <c r="K402" s="340"/>
    </row>
    <row r="403" spans="1:11" ht="13.5" customHeight="1">
      <c r="A403" s="227" t="s">
        <v>1534</v>
      </c>
      <c r="B403" s="340" t="s">
        <v>1535</v>
      </c>
      <c r="C403" s="340"/>
      <c r="D403" s="340"/>
      <c r="E403" s="340"/>
      <c r="F403" s="340"/>
      <c r="G403" s="340"/>
      <c r="H403" s="340"/>
      <c r="I403" s="340"/>
      <c r="J403" s="340"/>
      <c r="K403" s="340"/>
    </row>
    <row r="404" spans="1:11" ht="13.5" customHeight="1">
      <c r="A404" s="227" t="s">
        <v>1537</v>
      </c>
      <c r="B404" s="340" t="s">
        <v>1538</v>
      </c>
      <c r="C404" s="340"/>
      <c r="D404" s="340"/>
      <c r="E404" s="340"/>
      <c r="F404" s="340"/>
      <c r="G404" s="340"/>
      <c r="H404" s="340"/>
      <c r="I404" s="340"/>
      <c r="J404" s="340"/>
      <c r="K404" s="340"/>
    </row>
    <row r="405" spans="1:11" ht="13.5" customHeight="1">
      <c r="A405" s="227" t="s">
        <v>1540</v>
      </c>
      <c r="B405" s="340" t="s">
        <v>1541</v>
      </c>
      <c r="C405" s="340"/>
      <c r="D405" s="340"/>
      <c r="E405" s="340"/>
      <c r="F405" s="340"/>
      <c r="G405" s="340"/>
      <c r="H405" s="340"/>
      <c r="I405" s="340"/>
      <c r="J405" s="340"/>
      <c r="K405" s="340"/>
    </row>
    <row r="406" spans="1:11" ht="13.5" customHeight="1">
      <c r="A406" s="227" t="s">
        <v>1543</v>
      </c>
      <c r="B406" s="340" t="s">
        <v>1544</v>
      </c>
      <c r="C406" s="340"/>
      <c r="D406" s="340"/>
      <c r="E406" s="340"/>
      <c r="F406" s="340"/>
      <c r="G406" s="340"/>
      <c r="H406" s="340"/>
      <c r="I406" s="340"/>
      <c r="J406" s="340"/>
      <c r="K406" s="340"/>
    </row>
    <row r="407" spans="1:11" ht="13.5" customHeight="1">
      <c r="A407" s="227" t="s">
        <v>1546</v>
      </c>
      <c r="B407" s="340" t="s">
        <v>1547</v>
      </c>
      <c r="C407" s="340"/>
      <c r="D407" s="340"/>
      <c r="E407" s="340"/>
      <c r="F407" s="340"/>
      <c r="G407" s="340"/>
      <c r="H407" s="340"/>
      <c r="I407" s="340"/>
      <c r="J407" s="340"/>
      <c r="K407" s="340"/>
    </row>
    <row r="408" spans="1:11" ht="13.5" customHeight="1">
      <c r="A408" s="227" t="s">
        <v>1549</v>
      </c>
      <c r="B408" s="340" t="s">
        <v>1550</v>
      </c>
      <c r="C408" s="340"/>
      <c r="D408" s="340"/>
      <c r="E408" s="340"/>
      <c r="F408" s="340"/>
      <c r="G408" s="340"/>
      <c r="H408" s="340"/>
      <c r="I408" s="340"/>
      <c r="J408" s="340"/>
      <c r="K408" s="340"/>
    </row>
    <row r="409" spans="1:11" ht="24.75" customHeight="1">
      <c r="A409" s="227" t="s">
        <v>1552</v>
      </c>
      <c r="B409" s="340" t="s">
        <v>1553</v>
      </c>
      <c r="C409" s="340"/>
      <c r="D409" s="340"/>
      <c r="E409" s="340"/>
      <c r="F409" s="340"/>
      <c r="G409" s="340"/>
      <c r="H409" s="340"/>
      <c r="I409" s="340"/>
      <c r="J409" s="340"/>
      <c r="K409" s="340"/>
    </row>
    <row r="410" spans="1:11" ht="13.5" customHeight="1">
      <c r="A410" s="227" t="s">
        <v>1555</v>
      </c>
      <c r="B410" s="340" t="s">
        <v>1556</v>
      </c>
      <c r="C410" s="340"/>
      <c r="D410" s="340"/>
      <c r="E410" s="340"/>
      <c r="F410" s="340"/>
      <c r="G410" s="340"/>
      <c r="H410" s="340"/>
      <c r="I410" s="340"/>
      <c r="J410" s="340"/>
      <c r="K410" s="340"/>
    </row>
    <row r="411" spans="1:11" ht="13.5" customHeight="1">
      <c r="A411" s="227" t="s">
        <v>1558</v>
      </c>
      <c r="B411" s="340" t="s">
        <v>1559</v>
      </c>
      <c r="C411" s="340"/>
      <c r="D411" s="340"/>
      <c r="E411" s="340"/>
      <c r="F411" s="340"/>
      <c r="G411" s="340"/>
      <c r="H411" s="340"/>
      <c r="I411" s="340"/>
      <c r="J411" s="340"/>
      <c r="K411" s="340"/>
    </row>
    <row r="412" spans="1:11" ht="13.5" customHeight="1">
      <c r="A412" s="227" t="s">
        <v>1561</v>
      </c>
      <c r="B412" s="340" t="s">
        <v>1562</v>
      </c>
      <c r="C412" s="340"/>
      <c r="D412" s="340"/>
      <c r="E412" s="340"/>
      <c r="F412" s="340"/>
      <c r="G412" s="340"/>
      <c r="H412" s="340"/>
      <c r="I412" s="340"/>
      <c r="J412" s="340"/>
      <c r="K412" s="340"/>
    </row>
    <row r="413" spans="1:11" ht="13.5" customHeight="1">
      <c r="A413" s="227" t="s">
        <v>1564</v>
      </c>
      <c r="B413" s="340" t="s">
        <v>1565</v>
      </c>
      <c r="C413" s="340"/>
      <c r="D413" s="340"/>
      <c r="E413" s="340"/>
      <c r="F413" s="340"/>
      <c r="G413" s="340"/>
      <c r="H413" s="340"/>
      <c r="I413" s="340"/>
      <c r="J413" s="340"/>
      <c r="K413" s="340"/>
    </row>
    <row r="414" spans="1:11" ht="13.5" customHeight="1">
      <c r="A414" s="227" t="s">
        <v>1567</v>
      </c>
      <c r="B414" s="340" t="s">
        <v>1568</v>
      </c>
      <c r="C414" s="340"/>
      <c r="D414" s="340"/>
      <c r="E414" s="340"/>
      <c r="F414" s="340"/>
      <c r="G414" s="340"/>
      <c r="H414" s="340"/>
      <c r="I414" s="340"/>
      <c r="J414" s="340"/>
      <c r="K414" s="340"/>
    </row>
    <row r="415" spans="1:11" ht="13.5" customHeight="1">
      <c r="A415" s="227" t="s">
        <v>1570</v>
      </c>
      <c r="B415" s="340" t="s">
        <v>1571</v>
      </c>
      <c r="C415" s="340"/>
      <c r="D415" s="340"/>
      <c r="E415" s="340"/>
      <c r="F415" s="340"/>
      <c r="G415" s="340"/>
      <c r="H415" s="340"/>
      <c r="I415" s="340"/>
      <c r="J415" s="340"/>
      <c r="K415" s="340"/>
    </row>
    <row r="416" spans="1:11" ht="13.5" customHeight="1">
      <c r="A416" s="227" t="s">
        <v>1573</v>
      </c>
      <c r="B416" s="340" t="s">
        <v>1574</v>
      </c>
      <c r="C416" s="340"/>
      <c r="D416" s="340"/>
      <c r="E416" s="340"/>
      <c r="F416" s="340"/>
      <c r="G416" s="340"/>
      <c r="H416" s="340"/>
      <c r="I416" s="340"/>
      <c r="J416" s="340"/>
      <c r="K416" s="340"/>
    </row>
    <row r="417" spans="1:11" ht="13.5" customHeight="1">
      <c r="A417" s="227" t="s">
        <v>1576</v>
      </c>
      <c r="B417" s="340" t="s">
        <v>1577</v>
      </c>
      <c r="C417" s="340"/>
      <c r="D417" s="340"/>
      <c r="E417" s="340"/>
      <c r="F417" s="340"/>
      <c r="G417" s="340"/>
      <c r="H417" s="340"/>
      <c r="I417" s="340"/>
      <c r="J417" s="340"/>
      <c r="K417" s="340"/>
    </row>
    <row r="418" spans="1:11" ht="13.5" customHeight="1">
      <c r="A418" s="227" t="s">
        <v>1579</v>
      </c>
      <c r="B418" s="340" t="s">
        <v>1580</v>
      </c>
      <c r="C418" s="340"/>
      <c r="D418" s="340"/>
      <c r="E418" s="340"/>
      <c r="F418" s="340"/>
      <c r="G418" s="340"/>
      <c r="H418" s="340"/>
      <c r="I418" s="340"/>
      <c r="J418" s="340"/>
      <c r="K418" s="340"/>
    </row>
    <row r="419" spans="1:11" ht="13.5" customHeight="1">
      <c r="A419" s="227" t="s">
        <v>1582</v>
      </c>
      <c r="B419" s="340" t="s">
        <v>1583</v>
      </c>
      <c r="C419" s="340"/>
      <c r="D419" s="340"/>
      <c r="E419" s="340"/>
      <c r="F419" s="340"/>
      <c r="G419" s="340"/>
      <c r="H419" s="340"/>
      <c r="I419" s="340"/>
      <c r="J419" s="340"/>
      <c r="K419" s="340"/>
    </row>
    <row r="420" spans="1:11" ht="13.5" customHeight="1">
      <c r="A420" s="227" t="s">
        <v>1585</v>
      </c>
      <c r="B420" s="340" t="s">
        <v>1586</v>
      </c>
      <c r="C420" s="340"/>
      <c r="D420" s="340"/>
      <c r="E420" s="340"/>
      <c r="F420" s="340"/>
      <c r="G420" s="340"/>
      <c r="H420" s="340"/>
      <c r="I420" s="340"/>
      <c r="J420" s="340"/>
      <c r="K420" s="340"/>
    </row>
    <row r="421" spans="1:11" ht="13.5" customHeight="1">
      <c r="A421" s="227" t="s">
        <v>1588</v>
      </c>
      <c r="B421" s="340" t="s">
        <v>1589</v>
      </c>
      <c r="C421" s="340"/>
      <c r="D421" s="340"/>
      <c r="E421" s="340"/>
      <c r="F421" s="340"/>
      <c r="G421" s="340"/>
      <c r="H421" s="340"/>
      <c r="I421" s="340"/>
      <c r="J421" s="340"/>
      <c r="K421" s="340"/>
    </row>
    <row r="422" spans="1:11" ht="13.5" customHeight="1">
      <c r="A422" s="227" t="s">
        <v>1591</v>
      </c>
      <c r="B422" s="340" t="s">
        <v>1592</v>
      </c>
      <c r="C422" s="340"/>
      <c r="D422" s="340"/>
      <c r="E422" s="340"/>
      <c r="F422" s="340"/>
      <c r="G422" s="340"/>
      <c r="H422" s="340"/>
      <c r="I422" s="340"/>
      <c r="J422" s="340"/>
      <c r="K422" s="340"/>
    </row>
    <row r="423" spans="1:11" ht="13.5" customHeight="1">
      <c r="A423" s="227" t="s">
        <v>1594</v>
      </c>
      <c r="B423" s="340" t="s">
        <v>1595</v>
      </c>
      <c r="C423" s="340"/>
      <c r="D423" s="340"/>
      <c r="E423" s="340"/>
      <c r="F423" s="340"/>
      <c r="G423" s="340"/>
      <c r="H423" s="340"/>
      <c r="I423" s="340"/>
      <c r="J423" s="340"/>
      <c r="K423" s="340"/>
    </row>
    <row r="424" spans="1:11" ht="13.5" customHeight="1">
      <c r="A424" s="227" t="s">
        <v>1597</v>
      </c>
      <c r="B424" s="340" t="s">
        <v>1598</v>
      </c>
      <c r="C424" s="340"/>
      <c r="D424" s="340"/>
      <c r="E424" s="340"/>
      <c r="F424" s="340"/>
      <c r="G424" s="340"/>
      <c r="H424" s="340"/>
      <c r="I424" s="340"/>
      <c r="J424" s="340"/>
      <c r="K424" s="340"/>
    </row>
    <row r="425" spans="1:11" ht="13.5" customHeight="1">
      <c r="A425" s="227" t="s">
        <v>1600</v>
      </c>
      <c r="B425" s="340" t="s">
        <v>1601</v>
      </c>
      <c r="C425" s="340"/>
      <c r="D425" s="340"/>
      <c r="E425" s="340"/>
      <c r="F425" s="340"/>
      <c r="G425" s="340"/>
      <c r="H425" s="340"/>
      <c r="I425" s="340"/>
      <c r="J425" s="340"/>
      <c r="K425" s="340"/>
    </row>
    <row r="426" spans="1:11" ht="13.5" customHeight="1">
      <c r="A426" s="227" t="s">
        <v>1603</v>
      </c>
      <c r="B426" s="340" t="s">
        <v>1604</v>
      </c>
      <c r="C426" s="340"/>
      <c r="D426" s="340"/>
      <c r="E426" s="340"/>
      <c r="F426" s="340"/>
      <c r="G426" s="340"/>
      <c r="H426" s="340"/>
      <c r="I426" s="340"/>
      <c r="J426" s="340"/>
      <c r="K426" s="340"/>
    </row>
    <row r="427" spans="1:11" ht="13.5" customHeight="1">
      <c r="A427" s="227" t="s">
        <v>1606</v>
      </c>
      <c r="B427" s="340" t="s">
        <v>1607</v>
      </c>
      <c r="C427" s="340"/>
      <c r="D427" s="340"/>
      <c r="E427" s="340"/>
      <c r="F427" s="340"/>
      <c r="G427" s="340"/>
      <c r="H427" s="340"/>
      <c r="I427" s="340"/>
      <c r="J427" s="340"/>
      <c r="K427" s="340"/>
    </row>
    <row r="428" spans="1:11" ht="13.5" customHeight="1">
      <c r="A428" s="227" t="s">
        <v>1609</v>
      </c>
      <c r="B428" s="340" t="s">
        <v>1610</v>
      </c>
      <c r="C428" s="340"/>
      <c r="D428" s="340"/>
      <c r="E428" s="340"/>
      <c r="F428" s="340"/>
      <c r="G428" s="340"/>
      <c r="H428" s="340"/>
      <c r="I428" s="340"/>
      <c r="J428" s="340"/>
      <c r="K428" s="340"/>
    </row>
    <row r="429" spans="1:11" ht="13.5" customHeight="1">
      <c r="A429" s="227" t="s">
        <v>1612</v>
      </c>
      <c r="B429" s="340" t="s">
        <v>1613</v>
      </c>
      <c r="C429" s="340"/>
      <c r="D429" s="340"/>
      <c r="E429" s="340"/>
      <c r="F429" s="340"/>
      <c r="G429" s="340"/>
      <c r="H429" s="340"/>
      <c r="I429" s="340"/>
      <c r="J429" s="340"/>
      <c r="K429" s="340"/>
    </row>
    <row r="430" spans="1:11" ht="13.5" customHeight="1">
      <c r="A430" s="227" t="s">
        <v>1615</v>
      </c>
      <c r="B430" s="340" t="s">
        <v>1616</v>
      </c>
      <c r="C430" s="340"/>
      <c r="D430" s="340"/>
      <c r="E430" s="340"/>
      <c r="F430" s="340"/>
      <c r="G430" s="340"/>
      <c r="H430" s="340"/>
      <c r="I430" s="340"/>
      <c r="J430" s="340"/>
      <c r="K430" s="340"/>
    </row>
    <row r="431" spans="1:11" ht="13.5" customHeight="1">
      <c r="A431" s="227" t="s">
        <v>1618</v>
      </c>
      <c r="B431" s="340" t="s">
        <v>1619</v>
      </c>
      <c r="C431" s="340"/>
      <c r="D431" s="340"/>
      <c r="E431" s="340"/>
      <c r="F431" s="340"/>
      <c r="G431" s="340"/>
      <c r="H431" s="340"/>
      <c r="I431" s="340"/>
      <c r="J431" s="340"/>
      <c r="K431" s="340"/>
    </row>
    <row r="432" spans="1:11" ht="13.5" customHeight="1">
      <c r="A432" s="227" t="s">
        <v>1621</v>
      </c>
      <c r="B432" s="340" t="s">
        <v>1622</v>
      </c>
      <c r="C432" s="340"/>
      <c r="D432" s="340"/>
      <c r="E432" s="340"/>
      <c r="F432" s="340"/>
      <c r="G432" s="340"/>
      <c r="H432" s="340"/>
      <c r="I432" s="340"/>
      <c r="J432" s="340"/>
      <c r="K432" s="340"/>
    </row>
    <row r="433" spans="1:11" ht="13.5" customHeight="1">
      <c r="A433" s="227" t="s">
        <v>1624</v>
      </c>
      <c r="B433" s="340" t="s">
        <v>1625</v>
      </c>
      <c r="C433" s="340"/>
      <c r="D433" s="340"/>
      <c r="E433" s="340"/>
      <c r="F433" s="340"/>
      <c r="G433" s="340"/>
      <c r="H433" s="340"/>
      <c r="I433" s="340"/>
      <c r="J433" s="340"/>
      <c r="K433" s="340"/>
    </row>
    <row r="434" spans="1:11" ht="13.5" customHeight="1">
      <c r="A434" s="227" t="s">
        <v>1627</v>
      </c>
      <c r="B434" s="340" t="s">
        <v>1628</v>
      </c>
      <c r="C434" s="340"/>
      <c r="D434" s="340"/>
      <c r="E434" s="340"/>
      <c r="F434" s="340"/>
      <c r="G434" s="340"/>
      <c r="H434" s="340"/>
      <c r="I434" s="340"/>
      <c r="J434" s="340"/>
      <c r="K434" s="340"/>
    </row>
    <row r="435" spans="1:11" ht="13.5" customHeight="1">
      <c r="A435" s="227" t="s">
        <v>1630</v>
      </c>
      <c r="B435" s="340" t="s">
        <v>1631</v>
      </c>
      <c r="C435" s="340"/>
      <c r="D435" s="340"/>
      <c r="E435" s="340"/>
      <c r="F435" s="340"/>
      <c r="G435" s="340"/>
      <c r="H435" s="340"/>
      <c r="I435" s="340"/>
      <c r="J435" s="340"/>
      <c r="K435" s="340"/>
    </row>
    <row r="436" spans="1:11" ht="13.5" customHeight="1">
      <c r="A436" s="227" t="s">
        <v>1633</v>
      </c>
      <c r="B436" s="340" t="s">
        <v>1634</v>
      </c>
      <c r="C436" s="340"/>
      <c r="D436" s="340"/>
      <c r="E436" s="340"/>
      <c r="F436" s="340"/>
      <c r="G436" s="340"/>
      <c r="H436" s="340"/>
      <c r="I436" s="340"/>
      <c r="J436" s="340"/>
      <c r="K436" s="340"/>
    </row>
    <row r="437" spans="1:11" ht="13.5" customHeight="1">
      <c r="A437" s="227" t="s">
        <v>1636</v>
      </c>
      <c r="B437" s="340" t="s">
        <v>1637</v>
      </c>
      <c r="C437" s="340"/>
      <c r="D437" s="340"/>
      <c r="E437" s="340"/>
      <c r="F437" s="340"/>
      <c r="G437" s="340"/>
      <c r="H437" s="340"/>
      <c r="I437" s="340"/>
      <c r="J437" s="340"/>
      <c r="K437" s="340"/>
    </row>
    <row r="438" spans="1:11" ht="13.5" customHeight="1">
      <c r="A438" s="227" t="s">
        <v>1639</v>
      </c>
      <c r="B438" s="340" t="s">
        <v>1640</v>
      </c>
      <c r="C438" s="340"/>
      <c r="D438" s="340"/>
      <c r="E438" s="340"/>
      <c r="F438" s="340"/>
      <c r="G438" s="340"/>
      <c r="H438" s="340"/>
      <c r="I438" s="340"/>
      <c r="J438" s="340"/>
      <c r="K438" s="340"/>
    </row>
    <row r="439" spans="1:11" ht="13.5" customHeight="1">
      <c r="A439" s="227" t="s">
        <v>1642</v>
      </c>
      <c r="B439" s="340" t="s">
        <v>1643</v>
      </c>
      <c r="C439" s="340"/>
      <c r="D439" s="340"/>
      <c r="E439" s="340"/>
      <c r="F439" s="340"/>
      <c r="G439" s="340"/>
      <c r="H439" s="340"/>
      <c r="I439" s="340"/>
      <c r="J439" s="340"/>
      <c r="K439" s="340"/>
    </row>
    <row r="440" spans="1:11" ht="13.5" customHeight="1">
      <c r="A440" s="227" t="s">
        <v>1645</v>
      </c>
      <c r="B440" s="340" t="s">
        <v>1646</v>
      </c>
      <c r="C440" s="340"/>
      <c r="D440" s="340"/>
      <c r="E440" s="340"/>
      <c r="F440" s="340"/>
      <c r="G440" s="340"/>
      <c r="H440" s="340"/>
      <c r="I440" s="340"/>
      <c r="J440" s="340"/>
      <c r="K440" s="340"/>
    </row>
    <row r="441" spans="1:11" ht="13.5" customHeight="1">
      <c r="A441" s="227" t="s">
        <v>1648</v>
      </c>
      <c r="B441" s="340" t="s">
        <v>1649</v>
      </c>
      <c r="C441" s="340"/>
      <c r="D441" s="340"/>
      <c r="E441" s="340"/>
      <c r="F441" s="340"/>
      <c r="G441" s="340"/>
      <c r="H441" s="340"/>
      <c r="I441" s="340"/>
      <c r="J441" s="340"/>
      <c r="K441" s="340"/>
    </row>
    <row r="442" spans="1:11" ht="13.5" customHeight="1">
      <c r="A442" s="227" t="s">
        <v>1651</v>
      </c>
      <c r="B442" s="340" t="s">
        <v>1652</v>
      </c>
      <c r="C442" s="340"/>
      <c r="D442" s="340"/>
      <c r="E442" s="340"/>
      <c r="F442" s="340"/>
      <c r="G442" s="340"/>
      <c r="H442" s="340"/>
      <c r="I442" s="340"/>
      <c r="J442" s="340"/>
      <c r="K442" s="340"/>
    </row>
    <row r="443" spans="1:11" ht="13.5" customHeight="1">
      <c r="A443" s="227" t="s">
        <v>1654</v>
      </c>
      <c r="B443" s="340" t="s">
        <v>1655</v>
      </c>
      <c r="C443" s="340"/>
      <c r="D443" s="340"/>
      <c r="E443" s="340"/>
      <c r="F443" s="340"/>
      <c r="G443" s="340"/>
      <c r="H443" s="340"/>
      <c r="I443" s="340"/>
      <c r="J443" s="340"/>
      <c r="K443" s="340"/>
    </row>
    <row r="444" spans="1:11" ht="13.5" customHeight="1">
      <c r="A444" s="227" t="s">
        <v>1657</v>
      </c>
      <c r="B444" s="340" t="s">
        <v>1658</v>
      </c>
      <c r="C444" s="340"/>
      <c r="D444" s="340"/>
      <c r="E444" s="340"/>
      <c r="F444" s="340"/>
      <c r="G444" s="340"/>
      <c r="H444" s="340"/>
      <c r="I444" s="340"/>
      <c r="J444" s="340"/>
      <c r="K444" s="340"/>
    </row>
    <row r="445" spans="1:11" ht="13.5" customHeight="1">
      <c r="A445" s="227" t="s">
        <v>1660</v>
      </c>
      <c r="B445" s="340" t="s">
        <v>1661</v>
      </c>
      <c r="C445" s="340"/>
      <c r="D445" s="340"/>
      <c r="E445" s="340"/>
      <c r="F445" s="340"/>
      <c r="G445" s="340"/>
      <c r="H445" s="340"/>
      <c r="I445" s="340"/>
      <c r="J445" s="340"/>
      <c r="K445" s="340"/>
    </row>
    <row r="446" spans="1:11" ht="13.5" customHeight="1">
      <c r="A446" s="227" t="s">
        <v>1663</v>
      </c>
      <c r="B446" s="340" t="s">
        <v>1664</v>
      </c>
      <c r="C446" s="340"/>
      <c r="D446" s="340"/>
      <c r="E446" s="340"/>
      <c r="F446" s="340"/>
      <c r="G446" s="340"/>
      <c r="H446" s="340"/>
      <c r="I446" s="340"/>
      <c r="J446" s="340"/>
      <c r="K446" s="340"/>
    </row>
    <row r="447" spans="1:11" ht="13.5" customHeight="1">
      <c r="A447" s="227" t="s">
        <v>1666</v>
      </c>
      <c r="B447" s="340" t="s">
        <v>1667</v>
      </c>
      <c r="C447" s="340"/>
      <c r="D447" s="340"/>
      <c r="E447" s="340"/>
      <c r="F447" s="340"/>
      <c r="G447" s="340"/>
      <c r="H447" s="340"/>
      <c r="I447" s="340"/>
      <c r="J447" s="340"/>
      <c r="K447" s="340"/>
    </row>
    <row r="448" spans="1:11" ht="13.5" customHeight="1">
      <c r="A448" s="227" t="s">
        <v>1669</v>
      </c>
      <c r="B448" s="340" t="s">
        <v>1670</v>
      </c>
      <c r="C448" s="340"/>
      <c r="D448" s="340"/>
      <c r="E448" s="340"/>
      <c r="F448" s="340"/>
      <c r="G448" s="340"/>
      <c r="H448" s="340"/>
      <c r="I448" s="340"/>
      <c r="J448" s="340"/>
      <c r="K448" s="340"/>
    </row>
    <row r="449" spans="1:11" ht="13.5" customHeight="1">
      <c r="A449" s="227" t="s">
        <v>1672</v>
      </c>
      <c r="B449" s="340" t="s">
        <v>1673</v>
      </c>
      <c r="C449" s="340"/>
      <c r="D449" s="340"/>
      <c r="E449" s="340"/>
      <c r="F449" s="340"/>
      <c r="G449" s="340"/>
      <c r="H449" s="340"/>
      <c r="I449" s="340"/>
      <c r="J449" s="340"/>
      <c r="K449" s="340"/>
    </row>
    <row r="450" spans="1:11" ht="13.5" customHeight="1">
      <c r="A450" s="227" t="s">
        <v>1675</v>
      </c>
      <c r="B450" s="340" t="s">
        <v>1676</v>
      </c>
      <c r="C450" s="340"/>
      <c r="D450" s="340"/>
      <c r="E450" s="340"/>
      <c r="F450" s="340"/>
      <c r="G450" s="340"/>
      <c r="H450" s="340"/>
      <c r="I450" s="340"/>
      <c r="J450" s="340"/>
      <c r="K450" s="340"/>
    </row>
    <row r="451" spans="1:11" ht="13.5" customHeight="1">
      <c r="A451" s="227" t="s">
        <v>1678</v>
      </c>
      <c r="B451" s="340" t="s">
        <v>1679</v>
      </c>
      <c r="C451" s="340"/>
      <c r="D451" s="340"/>
      <c r="E451" s="340"/>
      <c r="F451" s="340"/>
      <c r="G451" s="340"/>
      <c r="H451" s="340"/>
      <c r="I451" s="340"/>
      <c r="J451" s="340"/>
      <c r="K451" s="340"/>
    </row>
    <row r="452" spans="1:11" ht="13.5" customHeight="1">
      <c r="A452" s="227" t="s">
        <v>1681</v>
      </c>
      <c r="B452" s="340" t="s">
        <v>1682</v>
      </c>
      <c r="C452" s="340"/>
      <c r="D452" s="340"/>
      <c r="E452" s="340"/>
      <c r="F452" s="340"/>
      <c r="G452" s="340"/>
      <c r="H452" s="340"/>
      <c r="I452" s="340"/>
      <c r="J452" s="340"/>
      <c r="K452" s="340"/>
    </row>
    <row r="453" spans="1:11" ht="13.5" customHeight="1">
      <c r="A453" s="227" t="s">
        <v>1684</v>
      </c>
      <c r="B453" s="340" t="s">
        <v>1685</v>
      </c>
      <c r="C453" s="340"/>
      <c r="D453" s="340"/>
      <c r="E453" s="340"/>
      <c r="F453" s="340"/>
      <c r="G453" s="340"/>
      <c r="H453" s="340"/>
      <c r="I453" s="340"/>
      <c r="J453" s="340"/>
      <c r="K453" s="340"/>
    </row>
    <row r="454" spans="1:11" ht="13.5" customHeight="1">
      <c r="A454" s="227" t="s">
        <v>1687</v>
      </c>
      <c r="B454" s="340" t="s">
        <v>1688</v>
      </c>
      <c r="C454" s="340"/>
      <c r="D454" s="340"/>
      <c r="E454" s="340"/>
      <c r="F454" s="340"/>
      <c r="G454" s="340"/>
      <c r="H454" s="340"/>
      <c r="I454" s="340"/>
      <c r="J454" s="340"/>
      <c r="K454" s="340"/>
    </row>
    <row r="455" spans="1:11" ht="13.5" customHeight="1">
      <c r="A455" s="227" t="s">
        <v>1690</v>
      </c>
      <c r="B455" s="340" t="s">
        <v>1691</v>
      </c>
      <c r="C455" s="340"/>
      <c r="D455" s="340"/>
      <c r="E455" s="340"/>
      <c r="F455" s="340"/>
      <c r="G455" s="340"/>
      <c r="H455" s="340"/>
      <c r="I455" s="340"/>
      <c r="J455" s="340"/>
      <c r="K455" s="340"/>
    </row>
    <row r="456" spans="1:11" ht="13.5" customHeight="1">
      <c r="A456" s="227" t="s">
        <v>1693</v>
      </c>
      <c r="B456" s="340" t="s">
        <v>1694</v>
      </c>
      <c r="C456" s="340"/>
      <c r="D456" s="340"/>
      <c r="E456" s="340"/>
      <c r="F456" s="340"/>
      <c r="G456" s="340"/>
      <c r="H456" s="340"/>
      <c r="I456" s="340"/>
      <c r="J456" s="340"/>
      <c r="K456" s="340"/>
    </row>
    <row r="457" spans="1:11" ht="13.5" customHeight="1">
      <c r="A457" s="227" t="s">
        <v>1696</v>
      </c>
      <c r="B457" s="340" t="s">
        <v>1697</v>
      </c>
      <c r="C457" s="340"/>
      <c r="D457" s="340"/>
      <c r="E457" s="340"/>
      <c r="F457" s="340"/>
      <c r="G457" s="340"/>
      <c r="H457" s="340"/>
      <c r="I457" s="340"/>
      <c r="J457" s="340"/>
      <c r="K457" s="340"/>
    </row>
    <row r="458" spans="1:11" ht="13.5" customHeight="1">
      <c r="A458" s="227" t="s">
        <v>1699</v>
      </c>
      <c r="B458" s="340" t="s">
        <v>1700</v>
      </c>
      <c r="C458" s="340"/>
      <c r="D458" s="340"/>
      <c r="E458" s="340"/>
      <c r="F458" s="340"/>
      <c r="G458" s="340"/>
      <c r="H458" s="340"/>
      <c r="I458" s="340"/>
      <c r="J458" s="340"/>
      <c r="K458" s="340"/>
    </row>
    <row r="459" spans="1:11" ht="13.5" customHeight="1">
      <c r="A459" s="227" t="s">
        <v>1702</v>
      </c>
      <c r="B459" s="340" t="s">
        <v>1703</v>
      </c>
      <c r="C459" s="340"/>
      <c r="D459" s="340"/>
      <c r="E459" s="340"/>
      <c r="F459" s="340"/>
      <c r="G459" s="340"/>
      <c r="H459" s="340"/>
      <c r="I459" s="340"/>
      <c r="J459" s="340"/>
      <c r="K459" s="340"/>
    </row>
    <row r="460" spans="1:11" ht="13.5" customHeight="1">
      <c r="A460" s="227" t="s">
        <v>1705</v>
      </c>
      <c r="B460" s="340" t="s">
        <v>1706</v>
      </c>
      <c r="C460" s="340"/>
      <c r="D460" s="340"/>
      <c r="E460" s="340"/>
      <c r="F460" s="340"/>
      <c r="G460" s="340"/>
      <c r="H460" s="340"/>
      <c r="I460" s="340"/>
      <c r="J460" s="340"/>
      <c r="K460" s="340"/>
    </row>
    <row r="461" spans="1:11" ht="13.5" customHeight="1">
      <c r="A461" s="227" t="s">
        <v>1708</v>
      </c>
      <c r="B461" s="340" t="s">
        <v>1709</v>
      </c>
      <c r="C461" s="340"/>
      <c r="D461" s="340"/>
      <c r="E461" s="340"/>
      <c r="F461" s="340"/>
      <c r="G461" s="340"/>
      <c r="H461" s="340"/>
      <c r="I461" s="340"/>
      <c r="J461" s="340"/>
      <c r="K461" s="340"/>
    </row>
    <row r="462" spans="1:11" ht="13.5" customHeight="1">
      <c r="A462" s="227" t="s">
        <v>1711</v>
      </c>
      <c r="B462" s="340" t="s">
        <v>1712</v>
      </c>
      <c r="C462" s="340"/>
      <c r="D462" s="340"/>
      <c r="E462" s="340"/>
      <c r="F462" s="340"/>
      <c r="G462" s="340"/>
      <c r="H462" s="340"/>
      <c r="I462" s="340"/>
      <c r="J462" s="340"/>
      <c r="K462" s="340"/>
    </row>
    <row r="463" spans="1:11" ht="13.5" customHeight="1">
      <c r="A463" s="227" t="s">
        <v>1714</v>
      </c>
      <c r="B463" s="340" t="s">
        <v>1715</v>
      </c>
      <c r="C463" s="340"/>
      <c r="D463" s="340"/>
      <c r="E463" s="340"/>
      <c r="F463" s="340"/>
      <c r="G463" s="340"/>
      <c r="H463" s="340"/>
      <c r="I463" s="340"/>
      <c r="J463" s="340"/>
      <c r="K463" s="340"/>
    </row>
    <row r="464" spans="1:11" ht="13.5" customHeight="1">
      <c r="A464" s="227" t="s">
        <v>1717</v>
      </c>
      <c r="B464" s="340" t="s">
        <v>1718</v>
      </c>
      <c r="C464" s="340"/>
      <c r="D464" s="340"/>
      <c r="E464" s="340"/>
      <c r="F464" s="340"/>
      <c r="G464" s="340"/>
      <c r="H464" s="340"/>
      <c r="I464" s="340"/>
      <c r="J464" s="340"/>
      <c r="K464" s="340"/>
    </row>
    <row r="465" spans="1:11" ht="13.5" customHeight="1">
      <c r="A465" s="227" t="s">
        <v>1720</v>
      </c>
      <c r="B465" s="340" t="s">
        <v>1721</v>
      </c>
      <c r="C465" s="340"/>
      <c r="D465" s="340"/>
      <c r="E465" s="340"/>
      <c r="F465" s="340"/>
      <c r="G465" s="340"/>
      <c r="H465" s="340"/>
      <c r="I465" s="340"/>
      <c r="J465" s="340"/>
      <c r="K465" s="340"/>
    </row>
    <row r="466" spans="1:11" ht="13.5" customHeight="1">
      <c r="A466" s="227" t="s">
        <v>1723</v>
      </c>
      <c r="B466" s="340" t="s">
        <v>1724</v>
      </c>
      <c r="C466" s="340"/>
      <c r="D466" s="340"/>
      <c r="E466" s="340"/>
      <c r="F466" s="340"/>
      <c r="G466" s="340"/>
      <c r="H466" s="340"/>
      <c r="I466" s="340"/>
      <c r="J466" s="340"/>
      <c r="K466" s="340"/>
    </row>
    <row r="467" spans="1:11" ht="13.5" customHeight="1">
      <c r="A467" s="227" t="s">
        <v>1726</v>
      </c>
      <c r="B467" s="340" t="s">
        <v>1727</v>
      </c>
      <c r="C467" s="340"/>
      <c r="D467" s="340"/>
      <c r="E467" s="340"/>
      <c r="F467" s="340"/>
      <c r="G467" s="340"/>
      <c r="H467" s="340"/>
      <c r="I467" s="340"/>
      <c r="J467" s="340"/>
      <c r="K467" s="340"/>
    </row>
    <row r="468" spans="1:11" ht="13.5" customHeight="1">
      <c r="A468" s="227" t="s">
        <v>1729</v>
      </c>
      <c r="B468" s="340" t="s">
        <v>1730</v>
      </c>
      <c r="C468" s="340"/>
      <c r="D468" s="340"/>
      <c r="E468" s="340"/>
      <c r="F468" s="340"/>
      <c r="G468" s="340"/>
      <c r="H468" s="340"/>
      <c r="I468" s="340"/>
      <c r="J468" s="340"/>
      <c r="K468" s="340"/>
    </row>
    <row r="469" spans="1:11" ht="13.5" customHeight="1">
      <c r="A469" s="227" t="s">
        <v>1732</v>
      </c>
      <c r="B469" s="340" t="s">
        <v>1733</v>
      </c>
      <c r="C469" s="340"/>
      <c r="D469" s="340"/>
      <c r="E469" s="340"/>
      <c r="F469" s="340"/>
      <c r="G469" s="340"/>
      <c r="H469" s="340"/>
      <c r="I469" s="340"/>
      <c r="J469" s="340"/>
      <c r="K469" s="340"/>
    </row>
    <row r="470" spans="1:11" ht="13.5" customHeight="1">
      <c r="A470" s="227" t="s">
        <v>1735</v>
      </c>
      <c r="B470" s="340" t="s">
        <v>1736</v>
      </c>
      <c r="C470" s="340"/>
      <c r="D470" s="340"/>
      <c r="E470" s="340"/>
      <c r="F470" s="340"/>
      <c r="G470" s="340"/>
      <c r="H470" s="340"/>
      <c r="I470" s="340"/>
      <c r="J470" s="340"/>
      <c r="K470" s="340"/>
    </row>
    <row r="471" spans="1:11" ht="13.5" customHeight="1">
      <c r="A471" s="227" t="s">
        <v>1738</v>
      </c>
      <c r="B471" s="340" t="s">
        <v>1739</v>
      </c>
      <c r="C471" s="340"/>
      <c r="D471" s="340"/>
      <c r="E471" s="340"/>
      <c r="F471" s="340"/>
      <c r="G471" s="340"/>
      <c r="H471" s="340"/>
      <c r="I471" s="340"/>
      <c r="J471" s="340"/>
      <c r="K471" s="340"/>
    </row>
    <row r="472" spans="1:11" ht="13.5" customHeight="1">
      <c r="A472" s="227" t="s">
        <v>1741</v>
      </c>
      <c r="B472" s="340" t="s">
        <v>1742</v>
      </c>
      <c r="C472" s="340"/>
      <c r="D472" s="340"/>
      <c r="E472" s="340"/>
      <c r="F472" s="340"/>
      <c r="G472" s="340"/>
      <c r="H472" s="340"/>
      <c r="I472" s="340"/>
      <c r="J472" s="340"/>
      <c r="K472" s="340"/>
    </row>
    <row r="473" spans="1:11" ht="13.5" customHeight="1">
      <c r="A473" s="227" t="s">
        <v>1744</v>
      </c>
      <c r="B473" s="340" t="s">
        <v>1745</v>
      </c>
      <c r="C473" s="340"/>
      <c r="D473" s="340"/>
      <c r="E473" s="340"/>
      <c r="F473" s="340"/>
      <c r="G473" s="340"/>
      <c r="H473" s="340"/>
      <c r="I473" s="340"/>
      <c r="J473" s="340"/>
      <c r="K473" s="340"/>
    </row>
    <row r="474" spans="1:11" ht="13.5" customHeight="1">
      <c r="A474" s="227" t="s">
        <v>1746</v>
      </c>
      <c r="B474" s="340" t="s">
        <v>1747</v>
      </c>
      <c r="C474" s="340"/>
      <c r="D474" s="340"/>
      <c r="E474" s="340"/>
      <c r="F474" s="340"/>
      <c r="G474" s="340"/>
      <c r="H474" s="340"/>
      <c r="I474" s="340"/>
      <c r="J474" s="340"/>
      <c r="K474" s="340"/>
    </row>
    <row r="475" spans="1:11" ht="13.5" customHeight="1">
      <c r="A475" s="227" t="s">
        <v>1749</v>
      </c>
      <c r="B475" s="340" t="s">
        <v>1750</v>
      </c>
      <c r="C475" s="340"/>
      <c r="D475" s="340"/>
      <c r="E475" s="340"/>
      <c r="F475" s="340"/>
      <c r="G475" s="340"/>
      <c r="H475" s="340"/>
      <c r="I475" s="340"/>
      <c r="J475" s="340"/>
      <c r="K475" s="340"/>
    </row>
    <row r="476" spans="1:11" ht="13.5" customHeight="1">
      <c r="A476" s="227" t="s">
        <v>1752</v>
      </c>
      <c r="B476" s="340" t="s">
        <v>1753</v>
      </c>
      <c r="C476" s="340"/>
      <c r="D476" s="340"/>
      <c r="E476" s="340"/>
      <c r="F476" s="340"/>
      <c r="G476" s="340"/>
      <c r="H476" s="340"/>
      <c r="I476" s="340"/>
      <c r="J476" s="340"/>
      <c r="K476" s="340"/>
    </row>
    <row r="477" spans="1:11" ht="13.5" customHeight="1">
      <c r="A477" s="227" t="s">
        <v>1755</v>
      </c>
      <c r="B477" s="340" t="s">
        <v>1756</v>
      </c>
      <c r="C477" s="340"/>
      <c r="D477" s="340"/>
      <c r="E477" s="340"/>
      <c r="F477" s="340"/>
      <c r="G477" s="340"/>
      <c r="H477" s="340"/>
      <c r="I477" s="340"/>
      <c r="J477" s="340"/>
      <c r="K477" s="340"/>
    </row>
    <row r="478" spans="1:11" ht="13.5" customHeight="1">
      <c r="A478" s="227" t="s">
        <v>1758</v>
      </c>
      <c r="B478" s="340" t="s">
        <v>1759</v>
      </c>
      <c r="C478" s="340"/>
      <c r="D478" s="340"/>
      <c r="E478" s="340"/>
      <c r="F478" s="340"/>
      <c r="G478" s="340"/>
      <c r="H478" s="340"/>
      <c r="I478" s="340"/>
      <c r="J478" s="340"/>
      <c r="K478" s="340"/>
    </row>
    <row r="479" spans="1:11" ht="13.5" customHeight="1">
      <c r="A479" s="227" t="s">
        <v>1761</v>
      </c>
      <c r="B479" s="340" t="s">
        <v>1762</v>
      </c>
      <c r="C479" s="340"/>
      <c r="D479" s="340"/>
      <c r="E479" s="340"/>
      <c r="F479" s="340"/>
      <c r="G479" s="340"/>
      <c r="H479" s="340"/>
      <c r="I479" s="340"/>
      <c r="J479" s="340"/>
      <c r="K479" s="340"/>
    </row>
    <row r="480" spans="1:11" ht="13.5" customHeight="1">
      <c r="A480" s="227" t="s">
        <v>1764</v>
      </c>
      <c r="B480" s="340" t="s">
        <v>1765</v>
      </c>
      <c r="C480" s="340"/>
      <c r="D480" s="340"/>
      <c r="E480" s="340"/>
      <c r="F480" s="340"/>
      <c r="G480" s="340"/>
      <c r="H480" s="340"/>
      <c r="I480" s="340"/>
      <c r="J480" s="340"/>
      <c r="K480" s="340"/>
    </row>
    <row r="481" spans="1:11" ht="13.5" customHeight="1">
      <c r="A481" s="227" t="s">
        <v>1767</v>
      </c>
      <c r="B481" s="340" t="s">
        <v>1768</v>
      </c>
      <c r="C481" s="340"/>
      <c r="D481" s="340"/>
      <c r="E481" s="340"/>
      <c r="F481" s="340"/>
      <c r="G481" s="340"/>
      <c r="H481" s="340"/>
      <c r="I481" s="340"/>
      <c r="J481" s="340"/>
      <c r="K481" s="340"/>
    </row>
    <row r="482" spans="1:11" ht="13.5" customHeight="1">
      <c r="A482" s="227" t="s">
        <v>1770</v>
      </c>
      <c r="B482" s="340" t="s">
        <v>1771</v>
      </c>
      <c r="C482" s="340"/>
      <c r="D482" s="340"/>
      <c r="E482" s="340"/>
      <c r="F482" s="340"/>
      <c r="G482" s="340"/>
      <c r="H482" s="340"/>
      <c r="I482" s="340"/>
      <c r="J482" s="340"/>
      <c r="K482" s="340"/>
    </row>
    <row r="483" spans="1:11" ht="13.5" customHeight="1">
      <c r="A483" s="227" t="s">
        <v>1773</v>
      </c>
      <c r="B483" s="340" t="s">
        <v>1774</v>
      </c>
      <c r="C483" s="340"/>
      <c r="D483" s="340"/>
      <c r="E483" s="340"/>
      <c r="F483" s="340"/>
      <c r="G483" s="340"/>
      <c r="H483" s="340"/>
      <c r="I483" s="340"/>
      <c r="J483" s="340"/>
      <c r="K483" s="340"/>
    </row>
    <row r="484" spans="1:11" ht="13.5" customHeight="1">
      <c r="A484" s="227" t="s">
        <v>1776</v>
      </c>
      <c r="B484" s="340" t="s">
        <v>1777</v>
      </c>
      <c r="C484" s="340"/>
      <c r="D484" s="340"/>
      <c r="E484" s="340"/>
      <c r="F484" s="340"/>
      <c r="G484" s="340"/>
      <c r="H484" s="340"/>
      <c r="I484" s="340"/>
      <c r="J484" s="340"/>
      <c r="K484" s="340"/>
    </row>
    <row r="485" spans="1:11" ht="13.5" customHeight="1">
      <c r="A485" s="227" t="s">
        <v>1779</v>
      </c>
      <c r="B485" s="340" t="s">
        <v>1780</v>
      </c>
      <c r="C485" s="340"/>
      <c r="D485" s="340"/>
      <c r="E485" s="340"/>
      <c r="F485" s="340"/>
      <c r="G485" s="340"/>
      <c r="H485" s="340"/>
      <c r="I485" s="340"/>
      <c r="J485" s="340"/>
      <c r="K485" s="340"/>
    </row>
    <row r="486" spans="1:11" ht="13.5" customHeight="1">
      <c r="A486" s="227" t="s">
        <v>1782</v>
      </c>
      <c r="B486" s="340" t="s">
        <v>1783</v>
      </c>
      <c r="C486" s="340"/>
      <c r="D486" s="340"/>
      <c r="E486" s="340"/>
      <c r="F486" s="340"/>
      <c r="G486" s="340"/>
      <c r="H486" s="340"/>
      <c r="I486" s="340"/>
      <c r="J486" s="340"/>
      <c r="K486" s="340"/>
    </row>
    <row r="487" spans="1:11" ht="13.5" customHeight="1">
      <c r="A487" s="227" t="s">
        <v>1785</v>
      </c>
      <c r="B487" s="340" t="s">
        <v>1786</v>
      </c>
      <c r="C487" s="340"/>
      <c r="D487" s="340"/>
      <c r="E487" s="340"/>
      <c r="F487" s="340"/>
      <c r="G487" s="340"/>
      <c r="H487" s="340"/>
      <c r="I487" s="340"/>
      <c r="J487" s="340"/>
      <c r="K487" s="340"/>
    </row>
    <row r="488" spans="1:11" ht="13.5" customHeight="1">
      <c r="A488" s="227" t="s">
        <v>1788</v>
      </c>
      <c r="B488" s="340" t="s">
        <v>1789</v>
      </c>
      <c r="C488" s="340"/>
      <c r="D488" s="340"/>
      <c r="E488" s="340"/>
      <c r="F488" s="340"/>
      <c r="G488" s="340"/>
      <c r="H488" s="340"/>
      <c r="I488" s="340"/>
      <c r="J488" s="340"/>
      <c r="K488" s="340"/>
    </row>
    <row r="489" spans="1:11" ht="13.5" customHeight="1">
      <c r="A489" s="227" t="s">
        <v>1791</v>
      </c>
      <c r="B489" s="340" t="s">
        <v>1792</v>
      </c>
      <c r="C489" s="340"/>
      <c r="D489" s="340"/>
      <c r="E489" s="340"/>
      <c r="F489" s="340"/>
      <c r="G489" s="340"/>
      <c r="H489" s="340"/>
      <c r="I489" s="340"/>
      <c r="J489" s="340"/>
      <c r="K489" s="340"/>
    </row>
    <row r="490" spans="1:11" ht="13.5" customHeight="1">
      <c r="A490" s="227" t="s">
        <v>1794</v>
      </c>
      <c r="B490" s="340" t="s">
        <v>1795</v>
      </c>
      <c r="C490" s="340"/>
      <c r="D490" s="340"/>
      <c r="E490" s="340"/>
      <c r="F490" s="340"/>
      <c r="G490" s="340"/>
      <c r="H490" s="340"/>
      <c r="I490" s="340"/>
      <c r="J490" s="340"/>
      <c r="K490" s="340"/>
    </row>
    <row r="491" spans="1:11" ht="13.5" customHeight="1">
      <c r="A491" s="227" t="s">
        <v>1797</v>
      </c>
      <c r="B491" s="340" t="s">
        <v>1798</v>
      </c>
      <c r="C491" s="340"/>
      <c r="D491" s="340"/>
      <c r="E491" s="340"/>
      <c r="F491" s="340"/>
      <c r="G491" s="340"/>
      <c r="H491" s="340"/>
      <c r="I491" s="340"/>
      <c r="J491" s="340"/>
      <c r="K491" s="340"/>
    </row>
    <row r="492" spans="1:11" ht="13.5" customHeight="1">
      <c r="A492" s="227" t="s">
        <v>1800</v>
      </c>
      <c r="B492" s="340" t="s">
        <v>1801</v>
      </c>
      <c r="C492" s="340"/>
      <c r="D492" s="340"/>
      <c r="E492" s="340"/>
      <c r="F492" s="340"/>
      <c r="G492" s="340"/>
      <c r="H492" s="340"/>
      <c r="I492" s="340"/>
      <c r="J492" s="340"/>
      <c r="K492" s="340"/>
    </row>
    <row r="493" spans="1:11" ht="13.5" customHeight="1">
      <c r="A493" s="227" t="s">
        <v>1803</v>
      </c>
      <c r="B493" s="340" t="s">
        <v>1804</v>
      </c>
      <c r="C493" s="340"/>
      <c r="D493" s="340"/>
      <c r="E493" s="340"/>
      <c r="F493" s="340"/>
      <c r="G493" s="340"/>
      <c r="H493" s="340"/>
      <c r="I493" s="340"/>
      <c r="J493" s="340"/>
      <c r="K493" s="340"/>
    </row>
    <row r="494" spans="1:11" ht="13.5" customHeight="1">
      <c r="A494" s="227" t="s">
        <v>1806</v>
      </c>
      <c r="B494" s="340" t="s">
        <v>1807</v>
      </c>
      <c r="C494" s="340"/>
      <c r="D494" s="340"/>
      <c r="E494" s="340"/>
      <c r="F494" s="340"/>
      <c r="G494" s="340"/>
      <c r="H494" s="340"/>
      <c r="I494" s="340"/>
      <c r="J494" s="340"/>
      <c r="K494" s="340"/>
    </row>
    <row r="495" spans="1:11" ht="13.5" customHeight="1">
      <c r="A495" s="227" t="s">
        <v>1809</v>
      </c>
      <c r="B495" s="340" t="s">
        <v>1810</v>
      </c>
      <c r="C495" s="340"/>
      <c r="D495" s="340"/>
      <c r="E495" s="340"/>
      <c r="F495" s="340"/>
      <c r="G495" s="340"/>
      <c r="H495" s="340"/>
      <c r="I495" s="340"/>
      <c r="J495" s="340"/>
      <c r="K495" s="340"/>
    </row>
    <row r="496" spans="1:11" ht="13.5" customHeight="1">
      <c r="A496" s="227" t="s">
        <v>1812</v>
      </c>
      <c r="B496" s="340" t="s">
        <v>1813</v>
      </c>
      <c r="C496" s="340"/>
      <c r="D496" s="340"/>
      <c r="E496" s="340"/>
      <c r="F496" s="340"/>
      <c r="G496" s="340"/>
      <c r="H496" s="340"/>
      <c r="I496" s="340"/>
      <c r="J496" s="340"/>
      <c r="K496" s="340"/>
    </row>
    <row r="497" spans="1:11" ht="13.5" customHeight="1">
      <c r="A497" s="227" t="s">
        <v>1815</v>
      </c>
      <c r="B497" s="340" t="s">
        <v>1816</v>
      </c>
      <c r="C497" s="340"/>
      <c r="D497" s="340"/>
      <c r="E497" s="340"/>
      <c r="F497" s="340"/>
      <c r="G497" s="340"/>
      <c r="H497" s="340"/>
      <c r="I497" s="340"/>
      <c r="J497" s="340"/>
      <c r="K497" s="340"/>
    </row>
    <row r="498" spans="1:11" ht="13.5" customHeight="1">
      <c r="A498" s="227" t="s">
        <v>1818</v>
      </c>
      <c r="B498" s="340" t="s">
        <v>1819</v>
      </c>
      <c r="C498" s="340"/>
      <c r="D498" s="340"/>
      <c r="E498" s="340"/>
      <c r="F498" s="340"/>
      <c r="G498" s="340"/>
      <c r="H498" s="340"/>
      <c r="I498" s="340"/>
      <c r="J498" s="340"/>
      <c r="K498" s="340"/>
    </row>
    <row r="499" spans="1:11" ht="13.5" customHeight="1">
      <c r="A499" s="227" t="s">
        <v>1821</v>
      </c>
      <c r="B499" s="340" t="s">
        <v>1822</v>
      </c>
      <c r="C499" s="340"/>
      <c r="D499" s="340"/>
      <c r="E499" s="340"/>
      <c r="F499" s="340"/>
      <c r="G499" s="340"/>
      <c r="H499" s="340"/>
      <c r="I499" s="340"/>
      <c r="J499" s="340"/>
      <c r="K499" s="340"/>
    </row>
    <row r="500" spans="1:11" ht="13.5" customHeight="1">
      <c r="A500" s="227" t="s">
        <v>1824</v>
      </c>
      <c r="B500" s="340" t="s">
        <v>1825</v>
      </c>
      <c r="C500" s="340"/>
      <c r="D500" s="340"/>
      <c r="E500" s="340"/>
      <c r="F500" s="340"/>
      <c r="G500" s="340"/>
      <c r="H500" s="340"/>
      <c r="I500" s="340"/>
      <c r="J500" s="340"/>
      <c r="K500" s="340"/>
    </row>
    <row r="501" spans="1:11" ht="13.5" customHeight="1">
      <c r="A501" s="227" t="s">
        <v>1827</v>
      </c>
      <c r="B501" s="340" t="s">
        <v>1828</v>
      </c>
      <c r="C501" s="340"/>
      <c r="D501" s="340"/>
      <c r="E501" s="340"/>
      <c r="F501" s="340"/>
      <c r="G501" s="340"/>
      <c r="H501" s="340"/>
      <c r="I501" s="340"/>
      <c r="J501" s="340"/>
      <c r="K501" s="340"/>
    </row>
    <row r="502" spans="1:11" ht="13.5" customHeight="1">
      <c r="A502" s="227" t="s">
        <v>1830</v>
      </c>
      <c r="B502" s="340" t="s">
        <v>1831</v>
      </c>
      <c r="C502" s="340"/>
      <c r="D502" s="340"/>
      <c r="E502" s="340"/>
      <c r="F502" s="340"/>
      <c r="G502" s="340"/>
      <c r="H502" s="340"/>
      <c r="I502" s="340"/>
      <c r="J502" s="340"/>
      <c r="K502" s="340"/>
    </row>
    <row r="503" spans="1:11" ht="13.5" customHeight="1">
      <c r="A503" s="227" t="s">
        <v>1833</v>
      </c>
      <c r="B503" s="340" t="s">
        <v>1834</v>
      </c>
      <c r="C503" s="340"/>
      <c r="D503" s="340"/>
      <c r="E503" s="340"/>
      <c r="F503" s="340"/>
      <c r="G503" s="340"/>
      <c r="H503" s="340"/>
      <c r="I503" s="340"/>
      <c r="J503" s="340"/>
      <c r="K503" s="340"/>
    </row>
    <row r="504" spans="1:11" ht="13.5" customHeight="1">
      <c r="A504" s="227" t="s">
        <v>1836</v>
      </c>
      <c r="B504" s="340" t="s">
        <v>1837</v>
      </c>
      <c r="C504" s="340"/>
      <c r="D504" s="340"/>
      <c r="E504" s="340"/>
      <c r="F504" s="340"/>
      <c r="G504" s="340"/>
      <c r="H504" s="340"/>
      <c r="I504" s="340"/>
      <c r="J504" s="340"/>
      <c r="K504" s="340"/>
    </row>
    <row r="505" spans="1:11" ht="13.5" customHeight="1">
      <c r="A505" s="227" t="s">
        <v>1839</v>
      </c>
      <c r="B505" s="340" t="s">
        <v>1840</v>
      </c>
      <c r="C505" s="340"/>
      <c r="D505" s="340"/>
      <c r="E505" s="340"/>
      <c r="F505" s="340"/>
      <c r="G505" s="340"/>
      <c r="H505" s="340"/>
      <c r="I505" s="340"/>
      <c r="J505" s="340"/>
      <c r="K505" s="340"/>
    </row>
    <row r="506" spans="1:11" ht="13.5" customHeight="1">
      <c r="A506" s="227" t="s">
        <v>1842</v>
      </c>
      <c r="B506" s="340" t="s">
        <v>1843</v>
      </c>
      <c r="C506" s="340"/>
      <c r="D506" s="340"/>
      <c r="E506" s="340"/>
      <c r="F506" s="340"/>
      <c r="G506" s="340"/>
      <c r="H506" s="340"/>
      <c r="I506" s="340"/>
      <c r="J506" s="340"/>
      <c r="K506" s="340"/>
    </row>
    <row r="507" spans="1:11" ht="13.5" customHeight="1">
      <c r="A507" s="227" t="s">
        <v>1845</v>
      </c>
      <c r="B507" s="340" t="s">
        <v>1846</v>
      </c>
      <c r="C507" s="340"/>
      <c r="D507" s="340"/>
      <c r="E507" s="340"/>
      <c r="F507" s="340"/>
      <c r="G507" s="340"/>
      <c r="H507" s="340"/>
      <c r="I507" s="340"/>
      <c r="J507" s="340"/>
      <c r="K507" s="340"/>
    </row>
    <row r="508" spans="1:11" ht="13.5" customHeight="1">
      <c r="A508" s="227" t="s">
        <v>1848</v>
      </c>
      <c r="B508" s="340" t="s">
        <v>1849</v>
      </c>
      <c r="C508" s="340"/>
      <c r="D508" s="340"/>
      <c r="E508" s="340"/>
      <c r="F508" s="340"/>
      <c r="G508" s="340"/>
      <c r="H508" s="340"/>
      <c r="I508" s="340"/>
      <c r="J508" s="340"/>
      <c r="K508" s="340"/>
    </row>
    <row r="509" spans="1:11" ht="13.5" customHeight="1">
      <c r="A509" s="227" t="s">
        <v>1851</v>
      </c>
      <c r="B509" s="340" t="s">
        <v>1852</v>
      </c>
      <c r="C509" s="340"/>
      <c r="D509" s="340"/>
      <c r="E509" s="340"/>
      <c r="F509" s="340"/>
      <c r="G509" s="340"/>
      <c r="H509" s="340"/>
      <c r="I509" s="340"/>
      <c r="J509" s="340"/>
      <c r="K509" s="340"/>
    </row>
    <row r="510" spans="1:11" ht="13.5" customHeight="1">
      <c r="A510" s="227" t="s">
        <v>1854</v>
      </c>
      <c r="B510" s="340" t="s">
        <v>1855</v>
      </c>
      <c r="C510" s="340"/>
      <c r="D510" s="340"/>
      <c r="E510" s="340"/>
      <c r="F510" s="340"/>
      <c r="G510" s="340"/>
      <c r="H510" s="340"/>
      <c r="I510" s="340"/>
      <c r="J510" s="340"/>
      <c r="K510" s="340"/>
    </row>
    <row r="511" spans="1:11" ht="13.5" customHeight="1">
      <c r="A511" s="227" t="s">
        <v>1857</v>
      </c>
      <c r="B511" s="340" t="s">
        <v>1858</v>
      </c>
      <c r="C511" s="340"/>
      <c r="D511" s="340"/>
      <c r="E511" s="340"/>
      <c r="F511" s="340"/>
      <c r="G511" s="340"/>
      <c r="H511" s="340"/>
      <c r="I511" s="340"/>
      <c r="J511" s="340"/>
      <c r="K511" s="340"/>
    </row>
    <row r="512" spans="1:11" ht="13.5" customHeight="1">
      <c r="A512" s="227" t="s">
        <v>1860</v>
      </c>
      <c r="B512" s="340" t="s">
        <v>1861</v>
      </c>
      <c r="C512" s="340"/>
      <c r="D512" s="340"/>
      <c r="E512" s="340"/>
      <c r="F512" s="340"/>
      <c r="G512" s="340"/>
      <c r="H512" s="340"/>
      <c r="I512" s="340"/>
      <c r="J512" s="340"/>
      <c r="K512" s="340"/>
    </row>
    <row r="513" spans="1:11" ht="13.5" customHeight="1">
      <c r="A513" s="227" t="s">
        <v>1863</v>
      </c>
      <c r="B513" s="340" t="s">
        <v>1864</v>
      </c>
      <c r="C513" s="340"/>
      <c r="D513" s="340"/>
      <c r="E513" s="340"/>
      <c r="F513" s="340"/>
      <c r="G513" s="340"/>
      <c r="H513" s="340"/>
      <c r="I513" s="340"/>
      <c r="J513" s="340"/>
      <c r="K513" s="340"/>
    </row>
    <row r="514" spans="1:11" ht="13.5" customHeight="1">
      <c r="A514" s="227" t="s">
        <v>1866</v>
      </c>
      <c r="B514" s="340" t="s">
        <v>1867</v>
      </c>
      <c r="C514" s="340"/>
      <c r="D514" s="340"/>
      <c r="E514" s="340"/>
      <c r="F514" s="340"/>
      <c r="G514" s="340"/>
      <c r="H514" s="340"/>
      <c r="I514" s="340"/>
      <c r="J514" s="340"/>
      <c r="K514" s="340"/>
    </row>
    <row r="515" spans="1:11" ht="13.5" customHeight="1">
      <c r="A515" s="227" t="s">
        <v>1869</v>
      </c>
      <c r="B515" s="340" t="s">
        <v>1870</v>
      </c>
      <c r="C515" s="340"/>
      <c r="D515" s="340"/>
      <c r="E515" s="340"/>
      <c r="F515" s="340"/>
      <c r="G515" s="340"/>
      <c r="H515" s="340"/>
      <c r="I515" s="340"/>
      <c r="J515" s="340"/>
      <c r="K515" s="340"/>
    </row>
    <row r="516" spans="1:11" ht="13.5" customHeight="1">
      <c r="A516" s="227" t="s">
        <v>1871</v>
      </c>
      <c r="B516" s="340" t="s">
        <v>1872</v>
      </c>
      <c r="C516" s="340"/>
      <c r="D516" s="340"/>
      <c r="E516" s="340"/>
      <c r="F516" s="340"/>
      <c r="G516" s="340"/>
      <c r="H516" s="340"/>
      <c r="I516" s="340"/>
      <c r="J516" s="340"/>
      <c r="K516" s="340"/>
    </row>
    <row r="517" spans="1:11" ht="13.5" customHeight="1">
      <c r="A517" s="227" t="s">
        <v>1874</v>
      </c>
      <c r="B517" s="340" t="s">
        <v>1875</v>
      </c>
      <c r="C517" s="340"/>
      <c r="D517" s="340"/>
      <c r="E517" s="340"/>
      <c r="F517" s="340"/>
      <c r="G517" s="340"/>
      <c r="H517" s="340"/>
      <c r="I517" s="340"/>
      <c r="J517" s="340"/>
      <c r="K517" s="340"/>
    </row>
    <row r="518" spans="1:11" ht="13.5" customHeight="1">
      <c r="A518" s="227" t="s">
        <v>1877</v>
      </c>
      <c r="B518" s="340" t="s">
        <v>1878</v>
      </c>
      <c r="C518" s="340"/>
      <c r="D518" s="340"/>
      <c r="E518" s="340"/>
      <c r="F518" s="340"/>
      <c r="G518" s="340"/>
      <c r="H518" s="340"/>
      <c r="I518" s="340"/>
      <c r="J518" s="340"/>
      <c r="K518" s="340"/>
    </row>
    <row r="519" spans="1:11" ht="13.5" customHeight="1">
      <c r="A519" s="227" t="s">
        <v>1880</v>
      </c>
      <c r="B519" s="340" t="s">
        <v>1881</v>
      </c>
      <c r="C519" s="340"/>
      <c r="D519" s="340"/>
      <c r="E519" s="340"/>
      <c r="F519" s="340"/>
      <c r="G519" s="340"/>
      <c r="H519" s="340"/>
      <c r="I519" s="340"/>
      <c r="J519" s="340"/>
      <c r="K519" s="340"/>
    </row>
    <row r="520" spans="1:11" ht="13.5" customHeight="1">
      <c r="A520" s="227" t="s">
        <v>1883</v>
      </c>
      <c r="B520" s="340" t="s">
        <v>1884</v>
      </c>
      <c r="C520" s="340"/>
      <c r="D520" s="340"/>
      <c r="E520" s="340"/>
      <c r="F520" s="340"/>
      <c r="G520" s="340"/>
      <c r="H520" s="340"/>
      <c r="I520" s="340"/>
      <c r="J520" s="340"/>
      <c r="K520" s="340"/>
    </row>
    <row r="521" spans="1:11" ht="13.5" customHeight="1">
      <c r="A521" s="227" t="s">
        <v>1886</v>
      </c>
      <c r="B521" s="340" t="s">
        <v>1887</v>
      </c>
      <c r="C521" s="340"/>
      <c r="D521" s="340"/>
      <c r="E521" s="340"/>
      <c r="F521" s="340"/>
      <c r="G521" s="340"/>
      <c r="H521" s="340"/>
      <c r="I521" s="340"/>
      <c r="J521" s="340"/>
      <c r="K521" s="340"/>
    </row>
    <row r="522" spans="1:11" ht="13.5" customHeight="1">
      <c r="A522" s="227" t="s">
        <v>1889</v>
      </c>
      <c r="B522" s="340" t="s">
        <v>1890</v>
      </c>
      <c r="C522" s="340"/>
      <c r="D522" s="340"/>
      <c r="E522" s="340"/>
      <c r="F522" s="340"/>
      <c r="G522" s="340"/>
      <c r="H522" s="340"/>
      <c r="I522" s="340"/>
      <c r="J522" s="340"/>
      <c r="K522" s="340"/>
    </row>
    <row r="523" spans="1:11" ht="13.5" customHeight="1">
      <c r="A523" s="227" t="s">
        <v>1892</v>
      </c>
      <c r="B523" s="340" t="s">
        <v>1893</v>
      </c>
      <c r="C523" s="340"/>
      <c r="D523" s="340"/>
      <c r="E523" s="340"/>
      <c r="F523" s="340"/>
      <c r="G523" s="340"/>
      <c r="H523" s="340"/>
      <c r="I523" s="340"/>
      <c r="J523" s="340"/>
      <c r="K523" s="340"/>
    </row>
    <row r="524" spans="1:11" ht="13.5" customHeight="1">
      <c r="A524" s="227" t="s">
        <v>1895</v>
      </c>
      <c r="B524" s="340" t="s">
        <v>1896</v>
      </c>
      <c r="C524" s="340"/>
      <c r="D524" s="340"/>
      <c r="E524" s="340"/>
      <c r="F524" s="340"/>
      <c r="G524" s="340"/>
      <c r="H524" s="340"/>
      <c r="I524" s="340"/>
      <c r="J524" s="340"/>
      <c r="K524" s="340"/>
    </row>
    <row r="525" spans="1:11" ht="13.5" customHeight="1">
      <c r="A525" s="227" t="s">
        <v>1898</v>
      </c>
      <c r="B525" s="340" t="s">
        <v>1899</v>
      </c>
      <c r="C525" s="340"/>
      <c r="D525" s="340"/>
      <c r="E525" s="340"/>
      <c r="F525" s="340"/>
      <c r="G525" s="340"/>
      <c r="H525" s="340"/>
      <c r="I525" s="340"/>
      <c r="J525" s="340"/>
      <c r="K525" s="340"/>
    </row>
    <row r="526" spans="1:11" ht="13.5" customHeight="1">
      <c r="A526" s="227" t="s">
        <v>1901</v>
      </c>
      <c r="B526" s="340" t="s">
        <v>1902</v>
      </c>
      <c r="C526" s="340"/>
      <c r="D526" s="340"/>
      <c r="E526" s="340"/>
      <c r="F526" s="340"/>
      <c r="G526" s="340"/>
      <c r="H526" s="340"/>
      <c r="I526" s="340"/>
      <c r="J526" s="340"/>
      <c r="K526" s="340"/>
    </row>
    <row r="527" spans="1:11" ht="24.75" customHeight="1">
      <c r="A527" s="227" t="s">
        <v>1904</v>
      </c>
      <c r="B527" s="340" t="s">
        <v>1905</v>
      </c>
      <c r="C527" s="340"/>
      <c r="D527" s="340"/>
      <c r="E527" s="340"/>
      <c r="F527" s="340"/>
      <c r="G527" s="340"/>
      <c r="H527" s="340"/>
      <c r="I527" s="340"/>
      <c r="J527" s="340"/>
      <c r="K527" s="340"/>
    </row>
    <row r="528" spans="1:11" ht="13.5" customHeight="1">
      <c r="A528" s="227" t="s">
        <v>1907</v>
      </c>
      <c r="B528" s="340" t="s">
        <v>1908</v>
      </c>
      <c r="C528" s="340"/>
      <c r="D528" s="340"/>
      <c r="E528" s="340"/>
      <c r="F528" s="340"/>
      <c r="G528" s="340"/>
      <c r="H528" s="340"/>
      <c r="I528" s="340"/>
      <c r="J528" s="340"/>
      <c r="K528" s="340"/>
    </row>
    <row r="529" spans="1:11" ht="13.5" customHeight="1">
      <c r="A529" s="227" t="s">
        <v>1910</v>
      </c>
      <c r="B529" s="340" t="s">
        <v>1911</v>
      </c>
      <c r="C529" s="340"/>
      <c r="D529" s="340"/>
      <c r="E529" s="340"/>
      <c r="F529" s="340"/>
      <c r="G529" s="340"/>
      <c r="H529" s="340"/>
      <c r="I529" s="340"/>
      <c r="J529" s="340"/>
      <c r="K529" s="340"/>
    </row>
    <row r="530" spans="1:11" ht="13.5" customHeight="1">
      <c r="A530" s="227" t="s">
        <v>1913</v>
      </c>
      <c r="B530" s="340" t="s">
        <v>1914</v>
      </c>
      <c r="C530" s="340"/>
      <c r="D530" s="340"/>
      <c r="E530" s="340"/>
      <c r="F530" s="340"/>
      <c r="G530" s="340"/>
      <c r="H530" s="340"/>
      <c r="I530" s="340"/>
      <c r="J530" s="340"/>
      <c r="K530" s="340"/>
    </row>
    <row r="531" spans="1:11" ht="13.5" customHeight="1">
      <c r="A531" s="227" t="s">
        <v>1916</v>
      </c>
      <c r="B531" s="340" t="s">
        <v>1917</v>
      </c>
      <c r="C531" s="340"/>
      <c r="D531" s="340"/>
      <c r="E531" s="340"/>
      <c r="F531" s="340"/>
      <c r="G531" s="340"/>
      <c r="H531" s="340"/>
      <c r="I531" s="340"/>
      <c r="J531" s="340"/>
      <c r="K531" s="340"/>
    </row>
    <row r="532" spans="1:11" ht="13.5" customHeight="1">
      <c r="A532" s="227" t="s">
        <v>1919</v>
      </c>
      <c r="B532" s="340" t="s">
        <v>1920</v>
      </c>
      <c r="C532" s="340"/>
      <c r="D532" s="340"/>
      <c r="E532" s="340"/>
      <c r="F532" s="340"/>
      <c r="G532" s="340"/>
      <c r="H532" s="340"/>
      <c r="I532" s="340"/>
      <c r="J532" s="340"/>
      <c r="K532" s="340"/>
    </row>
    <row r="533" spans="1:11" ht="13.5" customHeight="1">
      <c r="A533" s="227" t="s">
        <v>1922</v>
      </c>
      <c r="B533" s="340" t="s">
        <v>1923</v>
      </c>
      <c r="C533" s="340"/>
      <c r="D533" s="340"/>
      <c r="E533" s="340"/>
      <c r="F533" s="340"/>
      <c r="G533" s="340"/>
      <c r="H533" s="340"/>
      <c r="I533" s="340"/>
      <c r="J533" s="340"/>
      <c r="K533" s="340"/>
    </row>
    <row r="534" spans="1:11" ht="13.5" customHeight="1">
      <c r="A534" s="227" t="s">
        <v>1925</v>
      </c>
      <c r="B534" s="340" t="s">
        <v>1926</v>
      </c>
      <c r="C534" s="340"/>
      <c r="D534" s="340"/>
      <c r="E534" s="340"/>
      <c r="F534" s="340"/>
      <c r="G534" s="340"/>
      <c r="H534" s="340"/>
      <c r="I534" s="340"/>
      <c r="J534" s="340"/>
      <c r="K534" s="340"/>
    </row>
    <row r="535" spans="1:11" ht="13.5" customHeight="1">
      <c r="A535" s="227" t="s">
        <v>1928</v>
      </c>
      <c r="B535" s="340" t="s">
        <v>1929</v>
      </c>
      <c r="C535" s="340"/>
      <c r="D535" s="340"/>
      <c r="E535" s="340"/>
      <c r="F535" s="340"/>
      <c r="G535" s="340"/>
      <c r="H535" s="340"/>
      <c r="I535" s="340"/>
      <c r="J535" s="340"/>
      <c r="K535" s="340"/>
    </row>
    <row r="536" spans="1:11" ht="13.5" customHeight="1">
      <c r="A536" s="227" t="s">
        <v>1931</v>
      </c>
      <c r="B536" s="340" t="s">
        <v>1932</v>
      </c>
      <c r="C536" s="340"/>
      <c r="D536" s="340"/>
      <c r="E536" s="340"/>
      <c r="F536" s="340"/>
      <c r="G536" s="340"/>
      <c r="H536" s="340"/>
      <c r="I536" s="340"/>
      <c r="J536" s="340"/>
      <c r="K536" s="340"/>
    </row>
    <row r="537" spans="1:11" ht="13.5" customHeight="1">
      <c r="A537" s="227" t="s">
        <v>1934</v>
      </c>
      <c r="B537" s="340" t="s">
        <v>1935</v>
      </c>
      <c r="C537" s="340"/>
      <c r="D537" s="340"/>
      <c r="E537" s="340"/>
      <c r="F537" s="340"/>
      <c r="G537" s="340"/>
      <c r="H537" s="340"/>
      <c r="I537" s="340"/>
      <c r="J537" s="340"/>
      <c r="K537" s="340"/>
    </row>
    <row r="538" spans="1:11" ht="13.5" customHeight="1">
      <c r="A538" s="227" t="s">
        <v>1937</v>
      </c>
      <c r="B538" s="340" t="s">
        <v>1938</v>
      </c>
      <c r="C538" s="340"/>
      <c r="D538" s="340"/>
      <c r="E538" s="340"/>
      <c r="F538" s="340"/>
      <c r="G538" s="340"/>
      <c r="H538" s="340"/>
      <c r="I538" s="340"/>
      <c r="J538" s="340"/>
      <c r="K538" s="340"/>
    </row>
    <row r="539" spans="1:11" ht="13.5" customHeight="1">
      <c r="A539" s="227" t="s">
        <v>1940</v>
      </c>
      <c r="B539" s="340" t="s">
        <v>1941</v>
      </c>
      <c r="C539" s="340"/>
      <c r="D539" s="340"/>
      <c r="E539" s="340"/>
      <c r="F539" s="340"/>
      <c r="G539" s="340"/>
      <c r="H539" s="340"/>
      <c r="I539" s="340"/>
      <c r="J539" s="340"/>
      <c r="K539" s="340"/>
    </row>
    <row r="540" spans="1:11" ht="13.5" customHeight="1">
      <c r="A540" s="227" t="s">
        <v>1943</v>
      </c>
      <c r="B540" s="340" t="s">
        <v>1944</v>
      </c>
      <c r="C540" s="340"/>
      <c r="D540" s="340"/>
      <c r="E540" s="340"/>
      <c r="F540" s="340"/>
      <c r="G540" s="340"/>
      <c r="H540" s="340"/>
      <c r="I540" s="340"/>
      <c r="J540" s="340"/>
      <c r="K540" s="340"/>
    </row>
    <row r="541" spans="1:11" ht="13.5" customHeight="1">
      <c r="A541" s="227" t="s">
        <v>1946</v>
      </c>
      <c r="B541" s="340" t="s">
        <v>1947</v>
      </c>
      <c r="C541" s="340"/>
      <c r="D541" s="340"/>
      <c r="E541" s="340"/>
      <c r="F541" s="340"/>
      <c r="G541" s="340"/>
      <c r="H541" s="340"/>
      <c r="I541" s="340"/>
      <c r="J541" s="340"/>
      <c r="K541" s="340"/>
    </row>
    <row r="542" spans="1:11" ht="13.5" customHeight="1">
      <c r="A542" s="227" t="s">
        <v>1949</v>
      </c>
      <c r="B542" s="340" t="s">
        <v>1950</v>
      </c>
      <c r="C542" s="340"/>
      <c r="D542" s="340"/>
      <c r="E542" s="340"/>
      <c r="F542" s="340"/>
      <c r="G542" s="340"/>
      <c r="H542" s="340"/>
      <c r="I542" s="340"/>
      <c r="J542" s="340"/>
      <c r="K542" s="340"/>
    </row>
    <row r="543" spans="1:11" ht="13.5" customHeight="1">
      <c r="A543" s="227" t="s">
        <v>1952</v>
      </c>
      <c r="B543" s="340" t="s">
        <v>1953</v>
      </c>
      <c r="C543" s="340"/>
      <c r="D543" s="340"/>
      <c r="E543" s="340"/>
      <c r="F543" s="340"/>
      <c r="G543" s="340"/>
      <c r="H543" s="340"/>
      <c r="I543" s="340"/>
      <c r="J543" s="340"/>
      <c r="K543" s="340"/>
    </row>
    <row r="544" spans="1:11" ht="13.5" customHeight="1">
      <c r="A544" s="227" t="s">
        <v>1955</v>
      </c>
      <c r="B544" s="340" t="s">
        <v>1956</v>
      </c>
      <c r="C544" s="340"/>
      <c r="D544" s="340"/>
      <c r="E544" s="340"/>
      <c r="F544" s="340"/>
      <c r="G544" s="340"/>
      <c r="H544" s="340"/>
      <c r="I544" s="340"/>
      <c r="J544" s="340"/>
      <c r="K544" s="340"/>
    </row>
    <row r="545" spans="1:11" ht="13.5" customHeight="1">
      <c r="A545" s="227" t="s">
        <v>1958</v>
      </c>
      <c r="B545" s="340" t="s">
        <v>1959</v>
      </c>
      <c r="C545" s="340"/>
      <c r="D545" s="340"/>
      <c r="E545" s="340"/>
      <c r="F545" s="340"/>
      <c r="G545" s="340"/>
      <c r="H545" s="340"/>
      <c r="I545" s="340"/>
      <c r="J545" s="340"/>
      <c r="K545" s="340"/>
    </row>
    <row r="546" spans="1:11" ht="13.5" customHeight="1">
      <c r="A546" s="227" t="s">
        <v>1961</v>
      </c>
      <c r="B546" s="340" t="s">
        <v>1962</v>
      </c>
      <c r="C546" s="340"/>
      <c r="D546" s="340"/>
      <c r="E546" s="340"/>
      <c r="F546" s="340"/>
      <c r="G546" s="340"/>
      <c r="H546" s="340"/>
      <c r="I546" s="340"/>
      <c r="J546" s="340"/>
      <c r="K546" s="340"/>
    </row>
    <row r="547" spans="1:11" ht="13.5" customHeight="1">
      <c r="A547" s="227" t="s">
        <v>1964</v>
      </c>
      <c r="B547" s="340" t="s">
        <v>1965</v>
      </c>
      <c r="C547" s="340"/>
      <c r="D547" s="340"/>
      <c r="E547" s="340"/>
      <c r="F547" s="340"/>
      <c r="G547" s="340"/>
      <c r="H547" s="340"/>
      <c r="I547" s="340"/>
      <c r="J547" s="340"/>
      <c r="K547" s="340"/>
    </row>
    <row r="548" spans="1:11" ht="13.5" customHeight="1">
      <c r="A548" s="227" t="s">
        <v>1967</v>
      </c>
      <c r="B548" s="340" t="s">
        <v>1968</v>
      </c>
      <c r="C548" s="340"/>
      <c r="D548" s="340"/>
      <c r="E548" s="340"/>
      <c r="F548" s="340"/>
      <c r="G548" s="340"/>
      <c r="H548" s="340"/>
      <c r="I548" s="340"/>
      <c r="J548" s="340"/>
      <c r="K548" s="340"/>
    </row>
    <row r="549" spans="1:11" ht="13.5" customHeight="1">
      <c r="A549" s="227" t="s">
        <v>1970</v>
      </c>
      <c r="B549" s="340" t="s">
        <v>1971</v>
      </c>
      <c r="C549" s="340"/>
      <c r="D549" s="340"/>
      <c r="E549" s="340"/>
      <c r="F549" s="340"/>
      <c r="G549" s="340"/>
      <c r="H549" s="340"/>
      <c r="I549" s="340"/>
      <c r="J549" s="340"/>
      <c r="K549" s="340"/>
    </row>
    <row r="550" spans="1:11" ht="24.75" customHeight="1">
      <c r="A550" s="227" t="s">
        <v>1973</v>
      </c>
      <c r="B550" s="340" t="s">
        <v>1974</v>
      </c>
      <c r="C550" s="340"/>
      <c r="D550" s="340"/>
      <c r="E550" s="340"/>
      <c r="F550" s="340"/>
      <c r="G550" s="340"/>
      <c r="H550" s="340"/>
      <c r="I550" s="340"/>
      <c r="J550" s="340"/>
      <c r="K550" s="340"/>
    </row>
    <row r="551" spans="1:11" ht="13.5" customHeight="1">
      <c r="A551" s="227" t="s">
        <v>1976</v>
      </c>
      <c r="B551" s="340" t="s">
        <v>1977</v>
      </c>
      <c r="C551" s="340"/>
      <c r="D551" s="340"/>
      <c r="E551" s="340"/>
      <c r="F551" s="340"/>
      <c r="G551" s="340"/>
      <c r="H551" s="340"/>
      <c r="I551" s="340"/>
      <c r="J551" s="340"/>
      <c r="K551" s="340"/>
    </row>
    <row r="552" spans="1:11" ht="13.5" customHeight="1">
      <c r="A552" s="227" t="s">
        <v>1979</v>
      </c>
      <c r="B552" s="340" t="s">
        <v>1980</v>
      </c>
      <c r="C552" s="340"/>
      <c r="D552" s="340"/>
      <c r="E552" s="340"/>
      <c r="F552" s="340"/>
      <c r="G552" s="340"/>
      <c r="H552" s="340"/>
      <c r="I552" s="340"/>
      <c r="J552" s="340"/>
      <c r="K552" s="340"/>
    </row>
    <row r="553" spans="1:11" ht="13.5" customHeight="1">
      <c r="A553" s="227" t="s">
        <v>1982</v>
      </c>
      <c r="B553" s="340" t="s">
        <v>1983</v>
      </c>
      <c r="C553" s="340"/>
      <c r="D553" s="340"/>
      <c r="E553" s="340"/>
      <c r="F553" s="340"/>
      <c r="G553" s="340"/>
      <c r="H553" s="340"/>
      <c r="I553" s="340"/>
      <c r="J553" s="340"/>
      <c r="K553" s="340"/>
    </row>
    <row r="554" spans="1:11" ht="13.5" customHeight="1">
      <c r="A554" s="227" t="s">
        <v>1985</v>
      </c>
      <c r="B554" s="340" t="s">
        <v>1986</v>
      </c>
      <c r="C554" s="340"/>
      <c r="D554" s="340"/>
      <c r="E554" s="340"/>
      <c r="F554" s="340"/>
      <c r="G554" s="340"/>
      <c r="H554" s="340"/>
      <c r="I554" s="340"/>
      <c r="J554" s="340"/>
      <c r="K554" s="340"/>
    </row>
    <row r="555" spans="1:11" ht="13.5" customHeight="1">
      <c r="A555" s="227" t="s">
        <v>1988</v>
      </c>
      <c r="B555" s="340" t="s">
        <v>1989</v>
      </c>
      <c r="C555" s="340"/>
      <c r="D555" s="340"/>
      <c r="E555" s="340"/>
      <c r="F555" s="340"/>
      <c r="G555" s="340"/>
      <c r="H555" s="340"/>
      <c r="I555" s="340"/>
      <c r="J555" s="340"/>
      <c r="K555" s="340"/>
    </row>
    <row r="556" spans="1:11" ht="13.5" customHeight="1">
      <c r="A556" s="227" t="s">
        <v>1991</v>
      </c>
      <c r="B556" s="340" t="s">
        <v>1992</v>
      </c>
      <c r="C556" s="340"/>
      <c r="D556" s="340"/>
      <c r="E556" s="340"/>
      <c r="F556" s="340"/>
      <c r="G556" s="340"/>
      <c r="H556" s="340"/>
      <c r="I556" s="340"/>
      <c r="J556" s="340"/>
      <c r="K556" s="340"/>
    </row>
    <row r="557" spans="1:11" ht="13.5" customHeight="1">
      <c r="A557" s="227" t="s">
        <v>1994</v>
      </c>
      <c r="B557" s="340" t="s">
        <v>1995</v>
      </c>
      <c r="C557" s="340"/>
      <c r="D557" s="340"/>
      <c r="E557" s="340"/>
      <c r="F557" s="340"/>
      <c r="G557" s="340"/>
      <c r="H557" s="340"/>
      <c r="I557" s="340"/>
      <c r="J557" s="340"/>
      <c r="K557" s="340"/>
    </row>
    <row r="558" spans="1:11" ht="13.5" customHeight="1">
      <c r="A558" s="227" t="s">
        <v>1997</v>
      </c>
      <c r="B558" s="340" t="s">
        <v>1998</v>
      </c>
      <c r="C558" s="340"/>
      <c r="D558" s="340"/>
      <c r="E558" s="340"/>
      <c r="F558" s="340"/>
      <c r="G558" s="340"/>
      <c r="H558" s="340"/>
      <c r="I558" s="340"/>
      <c r="J558" s="340"/>
      <c r="K558" s="340"/>
    </row>
    <row r="559" spans="1:11" ht="13.5" customHeight="1">
      <c r="A559" s="227" t="s">
        <v>2000</v>
      </c>
      <c r="B559" s="340" t="s">
        <v>2001</v>
      </c>
      <c r="C559" s="340"/>
      <c r="D559" s="340"/>
      <c r="E559" s="340"/>
      <c r="F559" s="340"/>
      <c r="G559" s="340"/>
      <c r="H559" s="340"/>
      <c r="I559" s="340"/>
      <c r="J559" s="340"/>
      <c r="K559" s="340"/>
    </row>
    <row r="560" spans="1:11" ht="13.5" customHeight="1">
      <c r="A560" s="227" t="s">
        <v>2002</v>
      </c>
      <c r="B560" s="340" t="s">
        <v>2003</v>
      </c>
      <c r="C560" s="340"/>
      <c r="D560" s="340"/>
      <c r="E560" s="340"/>
      <c r="F560" s="340"/>
      <c r="G560" s="340"/>
      <c r="H560" s="340"/>
      <c r="I560" s="340"/>
      <c r="J560" s="340"/>
      <c r="K560" s="340"/>
    </row>
    <row r="561" spans="1:11" ht="13.5" customHeight="1">
      <c r="A561" s="227" t="s">
        <v>2004</v>
      </c>
      <c r="B561" s="340" t="s">
        <v>2005</v>
      </c>
      <c r="C561" s="340"/>
      <c r="D561" s="340"/>
      <c r="E561" s="340"/>
      <c r="F561" s="340"/>
      <c r="G561" s="340"/>
      <c r="H561" s="340"/>
      <c r="I561" s="340"/>
      <c r="J561" s="340"/>
      <c r="K561" s="340"/>
    </row>
    <row r="562" spans="1:11" ht="13.5" customHeight="1">
      <c r="A562" s="227" t="s">
        <v>2006</v>
      </c>
      <c r="B562" s="340" t="s">
        <v>2007</v>
      </c>
      <c r="C562" s="340"/>
      <c r="D562" s="340"/>
      <c r="E562" s="340"/>
      <c r="F562" s="340"/>
      <c r="G562" s="340"/>
      <c r="H562" s="340"/>
      <c r="I562" s="340"/>
      <c r="J562" s="340"/>
      <c r="K562" s="340"/>
    </row>
    <row r="563" spans="1:11" ht="13.5" customHeight="1">
      <c r="A563" s="227" t="s">
        <v>2008</v>
      </c>
      <c r="B563" s="340" t="s">
        <v>2009</v>
      </c>
      <c r="C563" s="340"/>
      <c r="D563" s="340"/>
      <c r="E563" s="340"/>
      <c r="F563" s="340"/>
      <c r="G563" s="340"/>
      <c r="H563" s="340"/>
      <c r="I563" s="340"/>
      <c r="J563" s="340"/>
      <c r="K563" s="340"/>
    </row>
    <row r="564" spans="1:11" ht="13.5" customHeight="1">
      <c r="A564" s="227" t="s">
        <v>2010</v>
      </c>
      <c r="B564" s="340" t="s">
        <v>2011</v>
      </c>
      <c r="C564" s="340"/>
      <c r="D564" s="340"/>
      <c r="E564" s="340"/>
      <c r="F564" s="340"/>
      <c r="G564" s="340"/>
      <c r="H564" s="340"/>
      <c r="I564" s="340"/>
      <c r="J564" s="340"/>
      <c r="K564" s="340"/>
    </row>
    <row r="565" spans="1:11" ht="13.5" customHeight="1">
      <c r="A565" s="227" t="s">
        <v>2012</v>
      </c>
      <c r="B565" s="340" t="s">
        <v>2013</v>
      </c>
      <c r="C565" s="340"/>
      <c r="D565" s="340"/>
      <c r="E565" s="340"/>
      <c r="F565" s="340"/>
      <c r="G565" s="340"/>
      <c r="H565" s="340"/>
      <c r="I565" s="340"/>
      <c r="J565" s="340"/>
      <c r="K565" s="340"/>
    </row>
    <row r="566" spans="1:11" ht="13.5" customHeight="1">
      <c r="A566" s="227" t="s">
        <v>2014</v>
      </c>
      <c r="B566" s="340" t="s">
        <v>2015</v>
      </c>
      <c r="C566" s="340"/>
      <c r="D566" s="340"/>
      <c r="E566" s="340"/>
      <c r="F566" s="340"/>
      <c r="G566" s="340"/>
      <c r="H566" s="340"/>
      <c r="I566" s="340"/>
      <c r="J566" s="340"/>
      <c r="K566" s="340"/>
    </row>
    <row r="567" spans="1:11" ht="13.5" customHeight="1">
      <c r="A567" s="227" t="s">
        <v>2016</v>
      </c>
      <c r="B567" s="340" t="s">
        <v>2017</v>
      </c>
      <c r="C567" s="340"/>
      <c r="D567" s="340"/>
      <c r="E567" s="340"/>
      <c r="F567" s="340"/>
      <c r="G567" s="340"/>
      <c r="H567" s="340"/>
      <c r="I567" s="340"/>
      <c r="J567" s="340"/>
      <c r="K567" s="340"/>
    </row>
    <row r="568" spans="1:11" ht="13.5" customHeight="1">
      <c r="A568" s="227" t="s">
        <v>2018</v>
      </c>
      <c r="B568" s="340" t="s">
        <v>2019</v>
      </c>
      <c r="C568" s="340"/>
      <c r="D568" s="340"/>
      <c r="E568" s="340"/>
      <c r="F568" s="340"/>
      <c r="G568" s="340"/>
      <c r="H568" s="340"/>
      <c r="I568" s="340"/>
      <c r="J568" s="340"/>
      <c r="K568" s="340"/>
    </row>
    <row r="569" spans="1:11" ht="13.5" customHeight="1">
      <c r="A569" s="227" t="s">
        <v>2020</v>
      </c>
      <c r="B569" s="340" t="s">
        <v>2021</v>
      </c>
      <c r="C569" s="340"/>
      <c r="D569" s="340"/>
      <c r="E569" s="340"/>
      <c r="F569" s="340"/>
      <c r="G569" s="340"/>
      <c r="H569" s="340"/>
      <c r="I569" s="340"/>
      <c r="J569" s="340"/>
      <c r="K569" s="340"/>
    </row>
    <row r="570" spans="1:11" ht="13.5" customHeight="1">
      <c r="A570" s="227" t="s">
        <v>2022</v>
      </c>
      <c r="B570" s="340" t="s">
        <v>2023</v>
      </c>
      <c r="C570" s="340"/>
      <c r="D570" s="340"/>
      <c r="E570" s="340"/>
      <c r="F570" s="340"/>
      <c r="G570" s="340"/>
      <c r="H570" s="340"/>
      <c r="I570" s="340"/>
      <c r="J570" s="340"/>
      <c r="K570" s="340"/>
    </row>
    <row r="571" spans="1:11" ht="13.5" customHeight="1">
      <c r="A571" s="227" t="s">
        <v>2024</v>
      </c>
      <c r="B571" s="340" t="s">
        <v>2025</v>
      </c>
      <c r="C571" s="340"/>
      <c r="D571" s="340"/>
      <c r="E571" s="340"/>
      <c r="F571" s="340"/>
      <c r="G571" s="340"/>
      <c r="H571" s="340"/>
      <c r="I571" s="340"/>
      <c r="J571" s="340"/>
      <c r="K571" s="340"/>
    </row>
    <row r="572" spans="1:11" ht="13.5" customHeight="1">
      <c r="A572" s="227" t="s">
        <v>2026</v>
      </c>
      <c r="B572" s="340" t="s">
        <v>2027</v>
      </c>
      <c r="C572" s="340"/>
      <c r="D572" s="340"/>
      <c r="E572" s="340"/>
      <c r="F572" s="340"/>
      <c r="G572" s="340"/>
      <c r="H572" s="340"/>
      <c r="I572" s="340"/>
      <c r="J572" s="340"/>
      <c r="K572" s="340"/>
    </row>
    <row r="573" spans="1:11" ht="13.5" customHeight="1">
      <c r="A573" s="227" t="s">
        <v>2028</v>
      </c>
      <c r="B573" s="340" t="s">
        <v>2029</v>
      </c>
      <c r="C573" s="340"/>
      <c r="D573" s="340"/>
      <c r="E573" s="340"/>
      <c r="F573" s="340"/>
      <c r="G573" s="340"/>
      <c r="H573" s="340"/>
      <c r="I573" s="340"/>
      <c r="J573" s="340"/>
      <c r="K573" s="340"/>
    </row>
    <row r="574" spans="1:11" ht="13.5" customHeight="1">
      <c r="A574" s="227" t="s">
        <v>2030</v>
      </c>
      <c r="B574" s="340" t="s">
        <v>2031</v>
      </c>
      <c r="C574" s="340"/>
      <c r="D574" s="340"/>
      <c r="E574" s="340"/>
      <c r="F574" s="340"/>
      <c r="G574" s="340"/>
      <c r="H574" s="340"/>
      <c r="I574" s="340"/>
      <c r="J574" s="340"/>
      <c r="K574" s="340"/>
    </row>
    <row r="575" spans="1:11" ht="24.75" customHeight="1">
      <c r="A575" s="227" t="s">
        <v>2032</v>
      </c>
      <c r="B575" s="340" t="s">
        <v>2033</v>
      </c>
      <c r="C575" s="340"/>
      <c r="D575" s="340"/>
      <c r="E575" s="340"/>
      <c r="F575" s="340"/>
      <c r="G575" s="340"/>
      <c r="H575" s="340"/>
      <c r="I575" s="340"/>
      <c r="J575" s="340"/>
      <c r="K575" s="340"/>
    </row>
    <row r="576" spans="1:11" ht="13.5" customHeight="1">
      <c r="A576" s="227" t="s">
        <v>2034</v>
      </c>
      <c r="B576" s="340" t="s">
        <v>2035</v>
      </c>
      <c r="C576" s="340"/>
      <c r="D576" s="340"/>
      <c r="E576" s="340"/>
      <c r="F576" s="340"/>
      <c r="G576" s="340"/>
      <c r="H576" s="340"/>
      <c r="I576" s="340"/>
      <c r="J576" s="340"/>
      <c r="K576" s="340"/>
    </row>
    <row r="577" spans="1:11" ht="13.5" customHeight="1">
      <c r="A577" s="227" t="s">
        <v>2036</v>
      </c>
      <c r="B577" s="340" t="s">
        <v>2037</v>
      </c>
      <c r="C577" s="340"/>
      <c r="D577" s="340"/>
      <c r="E577" s="340"/>
      <c r="F577" s="340"/>
      <c r="G577" s="340"/>
      <c r="H577" s="340"/>
      <c r="I577" s="340"/>
      <c r="J577" s="340"/>
      <c r="K577" s="340"/>
    </row>
    <row r="578" spans="1:11" ht="13.5" customHeight="1">
      <c r="A578" s="227" t="s">
        <v>2038</v>
      </c>
      <c r="B578" s="340" t="s">
        <v>2039</v>
      </c>
      <c r="C578" s="340"/>
      <c r="D578" s="340"/>
      <c r="E578" s="340"/>
      <c r="F578" s="340"/>
      <c r="G578" s="340"/>
      <c r="H578" s="340"/>
      <c r="I578" s="340"/>
      <c r="J578" s="340"/>
      <c r="K578" s="340"/>
    </row>
    <row r="579" spans="1:11" ht="13.5" customHeight="1">
      <c r="A579" s="227" t="s">
        <v>2040</v>
      </c>
      <c r="B579" s="340" t="s">
        <v>2041</v>
      </c>
      <c r="C579" s="340"/>
      <c r="D579" s="340"/>
      <c r="E579" s="340"/>
      <c r="F579" s="340"/>
      <c r="G579" s="340"/>
      <c r="H579" s="340"/>
      <c r="I579" s="340"/>
      <c r="J579" s="340"/>
      <c r="K579" s="340"/>
    </row>
    <row r="580" spans="1:11" ht="13.5" customHeight="1">
      <c r="A580" s="227" t="s">
        <v>130</v>
      </c>
      <c r="B580" s="340" t="s">
        <v>2042</v>
      </c>
      <c r="C580" s="340"/>
      <c r="D580" s="340"/>
      <c r="E580" s="340"/>
      <c r="F580" s="340"/>
      <c r="G580" s="340"/>
      <c r="H580" s="340"/>
      <c r="I580" s="340"/>
      <c r="J580" s="340"/>
      <c r="K580" s="340"/>
    </row>
    <row r="581" spans="1:11" ht="13.5" customHeight="1">
      <c r="A581" s="227" t="s">
        <v>2043</v>
      </c>
      <c r="B581" s="340" t="s">
        <v>2044</v>
      </c>
      <c r="C581" s="340"/>
      <c r="D581" s="340"/>
      <c r="E581" s="340"/>
      <c r="F581" s="340"/>
      <c r="G581" s="340"/>
      <c r="H581" s="340"/>
      <c r="I581" s="340"/>
      <c r="J581" s="340"/>
      <c r="K581" s="340"/>
    </row>
    <row r="582" spans="1:11" ht="13.5" customHeight="1">
      <c r="A582" s="227" t="s">
        <v>2045</v>
      </c>
      <c r="B582" s="340" t="s">
        <v>2046</v>
      </c>
      <c r="C582" s="340"/>
      <c r="D582" s="340"/>
      <c r="E582" s="340"/>
      <c r="F582" s="340"/>
      <c r="G582" s="340"/>
      <c r="H582" s="340"/>
      <c r="I582" s="340"/>
      <c r="J582" s="340"/>
      <c r="K582" s="340"/>
    </row>
    <row r="583" spans="1:11" ht="13.5" customHeight="1">
      <c r="A583" s="227" t="s">
        <v>2047</v>
      </c>
      <c r="B583" s="340" t="s">
        <v>2048</v>
      </c>
      <c r="C583" s="340"/>
      <c r="D583" s="340"/>
      <c r="E583" s="340"/>
      <c r="F583" s="340"/>
      <c r="G583" s="340"/>
      <c r="H583" s="340"/>
      <c r="I583" s="340"/>
      <c r="J583" s="340"/>
      <c r="K583" s="340"/>
    </row>
    <row r="584" spans="1:11" ht="13.5" customHeight="1">
      <c r="A584" s="227" t="s">
        <v>2049</v>
      </c>
      <c r="B584" s="340" t="s">
        <v>2050</v>
      </c>
      <c r="C584" s="340"/>
      <c r="D584" s="340"/>
      <c r="E584" s="340"/>
      <c r="F584" s="340"/>
      <c r="G584" s="340"/>
      <c r="H584" s="340"/>
      <c r="I584" s="340"/>
      <c r="J584" s="340"/>
      <c r="K584" s="340"/>
    </row>
    <row r="585" spans="1:11" ht="13.5" customHeight="1">
      <c r="A585" s="227" t="s">
        <v>2051</v>
      </c>
      <c r="B585" s="340" t="s">
        <v>2052</v>
      </c>
      <c r="C585" s="340"/>
      <c r="D585" s="340"/>
      <c r="E585" s="340"/>
      <c r="F585" s="340"/>
      <c r="G585" s="340"/>
      <c r="H585" s="340"/>
      <c r="I585" s="340"/>
      <c r="J585" s="340"/>
      <c r="K585" s="340"/>
    </row>
    <row r="586" spans="1:11" ht="13.5" customHeight="1">
      <c r="A586" s="227" t="s">
        <v>2053</v>
      </c>
      <c r="B586" s="340" t="s">
        <v>2054</v>
      </c>
      <c r="C586" s="340"/>
      <c r="D586" s="340"/>
      <c r="E586" s="340"/>
      <c r="F586" s="340"/>
      <c r="G586" s="340"/>
      <c r="H586" s="340"/>
      <c r="I586" s="340"/>
      <c r="J586" s="340"/>
      <c r="K586" s="340"/>
    </row>
    <row r="587" spans="1:11" ht="13.5" customHeight="1">
      <c r="A587" s="227" t="s">
        <v>2055</v>
      </c>
      <c r="B587" s="340" t="s">
        <v>2056</v>
      </c>
      <c r="C587" s="340"/>
      <c r="D587" s="340"/>
      <c r="E587" s="340"/>
      <c r="F587" s="340"/>
      <c r="G587" s="340"/>
      <c r="H587" s="340"/>
      <c r="I587" s="340"/>
      <c r="J587" s="340"/>
      <c r="K587" s="340"/>
    </row>
    <row r="588" spans="1:11" ht="13.5" customHeight="1">
      <c r="A588" s="227" t="s">
        <v>2057</v>
      </c>
      <c r="B588" s="340" t="s">
        <v>2058</v>
      </c>
      <c r="C588" s="340"/>
      <c r="D588" s="340"/>
      <c r="E588" s="340"/>
      <c r="F588" s="340"/>
      <c r="G588" s="340"/>
      <c r="H588" s="340"/>
      <c r="I588" s="340"/>
      <c r="J588" s="340"/>
      <c r="K588" s="340"/>
    </row>
    <row r="589" spans="1:11" ht="13.5" customHeight="1">
      <c r="A589" s="227" t="s">
        <v>2059</v>
      </c>
      <c r="B589" s="340" t="s">
        <v>2060</v>
      </c>
      <c r="C589" s="340"/>
      <c r="D589" s="340"/>
      <c r="E589" s="340"/>
      <c r="F589" s="340"/>
      <c r="G589" s="340"/>
      <c r="H589" s="340"/>
      <c r="I589" s="340"/>
      <c r="J589" s="340"/>
      <c r="K589" s="340"/>
    </row>
    <row r="590" spans="1:11" ht="13.5" customHeight="1">
      <c r="A590" s="227" t="s">
        <v>2061</v>
      </c>
      <c r="B590" s="340" t="s">
        <v>2062</v>
      </c>
      <c r="C590" s="340"/>
      <c r="D590" s="340"/>
      <c r="E590" s="340"/>
      <c r="F590" s="340"/>
      <c r="G590" s="340"/>
      <c r="H590" s="340"/>
      <c r="I590" s="340"/>
      <c r="J590" s="340"/>
      <c r="K590" s="340"/>
    </row>
    <row r="591" spans="1:11" ht="13.5" customHeight="1">
      <c r="A591" s="227" t="s">
        <v>2063</v>
      </c>
      <c r="B591" s="340" t="s">
        <v>2064</v>
      </c>
      <c r="C591" s="340"/>
      <c r="D591" s="340"/>
      <c r="E591" s="340"/>
      <c r="F591" s="340"/>
      <c r="G591" s="340"/>
      <c r="H591" s="340"/>
      <c r="I591" s="340"/>
      <c r="J591" s="340"/>
      <c r="K591" s="340"/>
    </row>
    <row r="592" spans="1:11" ht="13.5" customHeight="1">
      <c r="A592" s="227" t="s">
        <v>2065</v>
      </c>
      <c r="B592" s="340" t="s">
        <v>2066</v>
      </c>
      <c r="C592" s="340"/>
      <c r="D592" s="340"/>
      <c r="E592" s="340"/>
      <c r="F592" s="340"/>
      <c r="G592" s="340"/>
      <c r="H592" s="340"/>
      <c r="I592" s="340"/>
      <c r="J592" s="340"/>
      <c r="K592" s="340"/>
    </row>
    <row r="593" spans="1:11" ht="13.5" customHeight="1">
      <c r="A593" s="227" t="s">
        <v>2067</v>
      </c>
      <c r="B593" s="340" t="s">
        <v>2068</v>
      </c>
      <c r="C593" s="340"/>
      <c r="D593" s="340"/>
      <c r="E593" s="340"/>
      <c r="F593" s="340"/>
      <c r="G593" s="340"/>
      <c r="H593" s="340"/>
      <c r="I593" s="340"/>
      <c r="J593" s="340"/>
      <c r="K593" s="340"/>
    </row>
    <row r="594" spans="1:11" ht="13.5" customHeight="1">
      <c r="A594" s="227" t="s">
        <v>2069</v>
      </c>
      <c r="B594" s="340" t="s">
        <v>2070</v>
      </c>
      <c r="C594" s="340"/>
      <c r="D594" s="340"/>
      <c r="E594" s="340"/>
      <c r="F594" s="340"/>
      <c r="G594" s="340"/>
      <c r="H594" s="340"/>
      <c r="I594" s="340"/>
      <c r="J594" s="340"/>
      <c r="K594" s="340"/>
    </row>
    <row r="595" spans="1:11" ht="13.5" customHeight="1">
      <c r="A595" s="227" t="s">
        <v>2071</v>
      </c>
      <c r="B595" s="340" t="s">
        <v>2072</v>
      </c>
      <c r="C595" s="340"/>
      <c r="D595" s="340"/>
      <c r="E595" s="340"/>
      <c r="F595" s="340"/>
      <c r="G595" s="340"/>
      <c r="H595" s="340"/>
      <c r="I595" s="340"/>
      <c r="J595" s="340"/>
      <c r="K595" s="340"/>
    </row>
    <row r="596" spans="1:11" ht="13.5" customHeight="1">
      <c r="A596" s="227" t="s">
        <v>2073</v>
      </c>
      <c r="B596" s="340" t="s">
        <v>2074</v>
      </c>
      <c r="C596" s="340"/>
      <c r="D596" s="340"/>
      <c r="E596" s="340"/>
      <c r="F596" s="340"/>
      <c r="G596" s="340"/>
      <c r="H596" s="340"/>
      <c r="I596" s="340"/>
      <c r="J596" s="340"/>
      <c r="K596" s="340"/>
    </row>
    <row r="597" spans="1:11" ht="13.5" customHeight="1">
      <c r="A597" s="227" t="s">
        <v>2075</v>
      </c>
      <c r="B597" s="340" t="s">
        <v>2076</v>
      </c>
      <c r="C597" s="340"/>
      <c r="D597" s="340"/>
      <c r="E597" s="340"/>
      <c r="F597" s="340"/>
      <c r="G597" s="340"/>
      <c r="H597" s="340"/>
      <c r="I597" s="340"/>
      <c r="J597" s="340"/>
      <c r="K597" s="340"/>
    </row>
    <row r="598" spans="1:11" ht="13.5" customHeight="1">
      <c r="A598" s="227" t="s">
        <v>2077</v>
      </c>
      <c r="B598" s="340" t="s">
        <v>2078</v>
      </c>
      <c r="C598" s="340"/>
      <c r="D598" s="340"/>
      <c r="E598" s="340"/>
      <c r="F598" s="340"/>
      <c r="G598" s="340"/>
      <c r="H598" s="340"/>
      <c r="I598" s="340"/>
      <c r="J598" s="340"/>
      <c r="K598" s="340"/>
    </row>
    <row r="599" spans="1:11" ht="13.5" customHeight="1">
      <c r="A599" s="227" t="s">
        <v>2079</v>
      </c>
      <c r="B599" s="340" t="s">
        <v>2080</v>
      </c>
      <c r="C599" s="340"/>
      <c r="D599" s="340"/>
      <c r="E599" s="340"/>
      <c r="F599" s="340"/>
      <c r="G599" s="340"/>
      <c r="H599" s="340"/>
      <c r="I599" s="340"/>
      <c r="J599" s="340"/>
      <c r="K599" s="340"/>
    </row>
    <row r="600" spans="1:11" ht="13.5" customHeight="1">
      <c r="A600" s="227" t="s">
        <v>2081</v>
      </c>
      <c r="B600" s="340" t="s">
        <v>2082</v>
      </c>
      <c r="C600" s="340"/>
      <c r="D600" s="340"/>
      <c r="E600" s="340"/>
      <c r="F600" s="340"/>
      <c r="G600" s="340"/>
      <c r="H600" s="340"/>
      <c r="I600" s="340"/>
      <c r="J600" s="340"/>
      <c r="K600" s="340"/>
    </row>
    <row r="601" spans="1:11" ht="13.5" customHeight="1">
      <c r="A601" s="227" t="s">
        <v>2083</v>
      </c>
      <c r="B601" s="340" t="s">
        <v>2084</v>
      </c>
      <c r="C601" s="340"/>
      <c r="D601" s="340"/>
      <c r="E601" s="340"/>
      <c r="F601" s="340"/>
      <c r="G601" s="340"/>
      <c r="H601" s="340"/>
      <c r="I601" s="340"/>
      <c r="J601" s="340"/>
      <c r="K601" s="340"/>
    </row>
    <row r="602" spans="1:11" ht="13.5" customHeight="1">
      <c r="A602" s="227" t="s">
        <v>2085</v>
      </c>
      <c r="B602" s="340" t="s">
        <v>2086</v>
      </c>
      <c r="C602" s="340"/>
      <c r="D602" s="340"/>
      <c r="E602" s="340"/>
      <c r="F602" s="340"/>
      <c r="G602" s="340"/>
      <c r="H602" s="340"/>
      <c r="I602" s="340"/>
      <c r="J602" s="340"/>
      <c r="K602" s="340"/>
    </row>
    <row r="603" spans="1:11" ht="13.5" customHeight="1">
      <c r="A603" s="227" t="s">
        <v>2087</v>
      </c>
      <c r="B603" s="340" t="s">
        <v>2088</v>
      </c>
      <c r="C603" s="340"/>
      <c r="D603" s="340"/>
      <c r="E603" s="340"/>
      <c r="F603" s="340"/>
      <c r="G603" s="340"/>
      <c r="H603" s="340"/>
      <c r="I603" s="340"/>
      <c r="J603" s="340"/>
      <c r="K603" s="340"/>
    </row>
    <row r="604" spans="1:11" ht="13.5" customHeight="1">
      <c r="A604" s="227" t="s">
        <v>2089</v>
      </c>
      <c r="B604" s="340" t="s">
        <v>2090</v>
      </c>
      <c r="C604" s="340"/>
      <c r="D604" s="340"/>
      <c r="E604" s="340"/>
      <c r="F604" s="340"/>
      <c r="G604" s="340"/>
      <c r="H604" s="340"/>
      <c r="I604" s="340"/>
      <c r="J604" s="340"/>
      <c r="K604" s="340"/>
    </row>
    <row r="605" spans="1:11" ht="13.5" customHeight="1">
      <c r="A605" s="227" t="s">
        <v>2091</v>
      </c>
      <c r="B605" s="340" t="s">
        <v>2092</v>
      </c>
      <c r="C605" s="340"/>
      <c r="D605" s="340"/>
      <c r="E605" s="340"/>
      <c r="F605" s="340"/>
      <c r="G605" s="340"/>
      <c r="H605" s="340"/>
      <c r="I605" s="340"/>
      <c r="J605" s="340"/>
      <c r="K605" s="340"/>
    </row>
    <row r="606" spans="1:11" ht="13.5" customHeight="1">
      <c r="A606" s="227" t="s">
        <v>2093</v>
      </c>
      <c r="B606" s="340" t="s">
        <v>2094</v>
      </c>
      <c r="C606" s="340"/>
      <c r="D606" s="340"/>
      <c r="E606" s="340"/>
      <c r="F606" s="340"/>
      <c r="G606" s="340"/>
      <c r="H606" s="340"/>
      <c r="I606" s="340"/>
      <c r="J606" s="340"/>
      <c r="K606" s="340"/>
    </row>
    <row r="607" spans="1:11" ht="13.5" customHeight="1">
      <c r="A607" s="227" t="s">
        <v>2095</v>
      </c>
      <c r="B607" s="340" t="s">
        <v>2096</v>
      </c>
      <c r="C607" s="340"/>
      <c r="D607" s="340"/>
      <c r="E607" s="340"/>
      <c r="F607" s="340"/>
      <c r="G607" s="340"/>
      <c r="H607" s="340"/>
      <c r="I607" s="340"/>
      <c r="J607" s="340"/>
      <c r="K607" s="340"/>
    </row>
    <row r="608" spans="1:11" ht="13.5" customHeight="1">
      <c r="A608" s="227" t="s">
        <v>2097</v>
      </c>
      <c r="B608" s="340" t="s">
        <v>2098</v>
      </c>
      <c r="C608" s="340"/>
      <c r="D608" s="340"/>
      <c r="E608" s="340"/>
      <c r="F608" s="340"/>
      <c r="G608" s="340"/>
      <c r="H608" s="340"/>
      <c r="I608" s="340"/>
      <c r="J608" s="340"/>
      <c r="K608" s="340"/>
    </row>
    <row r="609" spans="1:11" ht="13.5" customHeight="1">
      <c r="A609" s="227" t="s">
        <v>2099</v>
      </c>
      <c r="B609" s="340" t="s">
        <v>2100</v>
      </c>
      <c r="C609" s="340"/>
      <c r="D609" s="340"/>
      <c r="E609" s="340"/>
      <c r="F609" s="340"/>
      <c r="G609" s="340"/>
      <c r="H609" s="340"/>
      <c r="I609" s="340"/>
      <c r="J609" s="340"/>
      <c r="K609" s="340"/>
    </row>
    <row r="610" spans="1:11" ht="13.5" customHeight="1">
      <c r="A610" s="227" t="s">
        <v>2101</v>
      </c>
      <c r="B610" s="340" t="s">
        <v>2102</v>
      </c>
      <c r="C610" s="340"/>
      <c r="D610" s="340"/>
      <c r="E610" s="340"/>
      <c r="F610" s="340"/>
      <c r="G610" s="340"/>
      <c r="H610" s="340"/>
      <c r="I610" s="340"/>
      <c r="J610" s="340"/>
      <c r="K610" s="340"/>
    </row>
    <row r="611" spans="1:11" ht="13.5" customHeight="1">
      <c r="A611" s="227" t="s">
        <v>2103</v>
      </c>
      <c r="B611" s="340" t="s">
        <v>2104</v>
      </c>
      <c r="C611" s="340"/>
      <c r="D611" s="340"/>
      <c r="E611" s="340"/>
      <c r="F611" s="340"/>
      <c r="G611" s="340"/>
      <c r="H611" s="340"/>
      <c r="I611" s="340"/>
      <c r="J611" s="340"/>
      <c r="K611" s="340"/>
    </row>
    <row r="612" spans="1:11" ht="13.5" customHeight="1">
      <c r="A612" s="227" t="s">
        <v>2105</v>
      </c>
      <c r="B612" s="340" t="s">
        <v>2106</v>
      </c>
      <c r="C612" s="340"/>
      <c r="D612" s="340"/>
      <c r="E612" s="340"/>
      <c r="F612" s="340"/>
      <c r="G612" s="340"/>
      <c r="H612" s="340"/>
      <c r="I612" s="340"/>
      <c r="J612" s="340"/>
      <c r="K612" s="340"/>
    </row>
    <row r="613" spans="1:11" ht="13.5" customHeight="1">
      <c r="A613" s="227" t="s">
        <v>2107</v>
      </c>
      <c r="B613" s="340" t="s">
        <v>2108</v>
      </c>
      <c r="C613" s="340"/>
      <c r="D613" s="340"/>
      <c r="E613" s="340"/>
      <c r="F613" s="340"/>
      <c r="G613" s="340"/>
      <c r="H613" s="340"/>
      <c r="I613" s="340"/>
      <c r="J613" s="340"/>
      <c r="K613" s="340"/>
    </row>
    <row r="614" spans="1:11" ht="13.5" customHeight="1">
      <c r="A614" s="227" t="s">
        <v>2109</v>
      </c>
      <c r="B614" s="340" t="s">
        <v>2110</v>
      </c>
      <c r="C614" s="340"/>
      <c r="D614" s="340"/>
      <c r="E614" s="340"/>
      <c r="F614" s="340"/>
      <c r="G614" s="340"/>
      <c r="H614" s="340"/>
      <c r="I614" s="340"/>
      <c r="J614" s="340"/>
      <c r="K614" s="340"/>
    </row>
    <row r="615" spans="1:11" ht="13.5" customHeight="1">
      <c r="A615" s="227" t="s">
        <v>2111</v>
      </c>
      <c r="B615" s="340" t="s">
        <v>2112</v>
      </c>
      <c r="C615" s="340"/>
      <c r="D615" s="340"/>
      <c r="E615" s="340"/>
      <c r="F615" s="340"/>
      <c r="G615" s="340"/>
      <c r="H615" s="340"/>
      <c r="I615" s="340"/>
      <c r="J615" s="340"/>
      <c r="K615" s="340"/>
    </row>
    <row r="616" spans="1:11" ht="13.5" customHeight="1">
      <c r="A616" s="227" t="s">
        <v>2113</v>
      </c>
      <c r="B616" s="340" t="s">
        <v>2114</v>
      </c>
      <c r="C616" s="340"/>
      <c r="D616" s="340"/>
      <c r="E616" s="340"/>
      <c r="F616" s="340"/>
      <c r="G616" s="340"/>
      <c r="H616" s="340"/>
      <c r="I616" s="340"/>
      <c r="J616" s="340"/>
      <c r="K616" s="340"/>
    </row>
    <row r="617" spans="1:11" ht="13.5" customHeight="1">
      <c r="A617" s="227" t="s">
        <v>2115</v>
      </c>
      <c r="B617" s="340" t="s">
        <v>2116</v>
      </c>
      <c r="C617" s="340"/>
      <c r="D617" s="340"/>
      <c r="E617" s="340"/>
      <c r="F617" s="340"/>
      <c r="G617" s="340"/>
      <c r="H617" s="340"/>
      <c r="I617" s="340"/>
      <c r="J617" s="340"/>
      <c r="K617" s="340"/>
    </row>
    <row r="618" spans="1:11" ht="13.5" customHeight="1">
      <c r="A618" s="228" t="s">
        <v>2117</v>
      </c>
      <c r="B618" s="341" t="s">
        <v>2118</v>
      </c>
      <c r="C618" s="341"/>
      <c r="D618" s="341"/>
      <c r="E618" s="341"/>
      <c r="F618" s="341"/>
      <c r="G618" s="341"/>
      <c r="H618" s="341"/>
      <c r="I618" s="341"/>
      <c r="J618" s="341"/>
      <c r="K618" s="341"/>
    </row>
  </sheetData>
  <sheetProtection password="C79A" sheet="1"/>
  <mergeCells count="617">
    <mergeCell ref="B614:K614"/>
    <mergeCell ref="B615:K615"/>
    <mergeCell ref="B616:K616"/>
    <mergeCell ref="B617:K617"/>
    <mergeCell ref="B618:K618"/>
    <mergeCell ref="B608:K608"/>
    <mergeCell ref="B609:K609"/>
    <mergeCell ref="B610:K610"/>
    <mergeCell ref="B611:K611"/>
    <mergeCell ref="B612:K612"/>
    <mergeCell ref="B613:K613"/>
    <mergeCell ref="B602:K602"/>
    <mergeCell ref="B603:K603"/>
    <mergeCell ref="B604:K604"/>
    <mergeCell ref="B605:K605"/>
    <mergeCell ref="B606:K606"/>
    <mergeCell ref="B607:K607"/>
    <mergeCell ref="B596:K596"/>
    <mergeCell ref="B597:K597"/>
    <mergeCell ref="B598:K598"/>
    <mergeCell ref="B599:K599"/>
    <mergeCell ref="B600:K600"/>
    <mergeCell ref="B601:K601"/>
    <mergeCell ref="B590:K590"/>
    <mergeCell ref="B591:K591"/>
    <mergeCell ref="B592:K592"/>
    <mergeCell ref="B593:K593"/>
    <mergeCell ref="B594:K594"/>
    <mergeCell ref="B595:K595"/>
    <mergeCell ref="B584:K584"/>
    <mergeCell ref="B585:K585"/>
    <mergeCell ref="B586:K586"/>
    <mergeCell ref="B587:K587"/>
    <mergeCell ref="B588:K588"/>
    <mergeCell ref="B589:K589"/>
    <mergeCell ref="B578:K578"/>
    <mergeCell ref="B579:K579"/>
    <mergeCell ref="B580:K580"/>
    <mergeCell ref="B581:K581"/>
    <mergeCell ref="B582:K582"/>
    <mergeCell ref="B583:K583"/>
    <mergeCell ref="B572:K572"/>
    <mergeCell ref="B573:K573"/>
    <mergeCell ref="B574:K574"/>
    <mergeCell ref="B575:K575"/>
    <mergeCell ref="B576:K576"/>
    <mergeCell ref="B577:K577"/>
    <mergeCell ref="B566:K566"/>
    <mergeCell ref="B567:K567"/>
    <mergeCell ref="B568:K568"/>
    <mergeCell ref="B569:K569"/>
    <mergeCell ref="B570:K570"/>
    <mergeCell ref="B571:K571"/>
    <mergeCell ref="B560:K560"/>
    <mergeCell ref="B561:K561"/>
    <mergeCell ref="B562:K562"/>
    <mergeCell ref="B563:K563"/>
    <mergeCell ref="B564:K564"/>
    <mergeCell ref="B565:K565"/>
    <mergeCell ref="B554:K554"/>
    <mergeCell ref="B555:K555"/>
    <mergeCell ref="B556:K556"/>
    <mergeCell ref="B557:K557"/>
    <mergeCell ref="B558:K558"/>
    <mergeCell ref="B559:K559"/>
    <mergeCell ref="B548:K548"/>
    <mergeCell ref="B549:K549"/>
    <mergeCell ref="B550:K550"/>
    <mergeCell ref="B551:K551"/>
    <mergeCell ref="B552:K552"/>
    <mergeCell ref="B553:K553"/>
    <mergeCell ref="B542:K542"/>
    <mergeCell ref="B543:K543"/>
    <mergeCell ref="B544:K544"/>
    <mergeCell ref="B545:K545"/>
    <mergeCell ref="B546:K546"/>
    <mergeCell ref="B547:K547"/>
    <mergeCell ref="B536:K536"/>
    <mergeCell ref="B537:K537"/>
    <mergeCell ref="B538:K538"/>
    <mergeCell ref="B539:K539"/>
    <mergeCell ref="B540:K540"/>
    <mergeCell ref="B541:K541"/>
    <mergeCell ref="B530:K530"/>
    <mergeCell ref="B531:K531"/>
    <mergeCell ref="B532:K532"/>
    <mergeCell ref="B533:K533"/>
    <mergeCell ref="B534:K534"/>
    <mergeCell ref="B535:K535"/>
    <mergeCell ref="B524:K524"/>
    <mergeCell ref="B525:K525"/>
    <mergeCell ref="B526:K526"/>
    <mergeCell ref="B527:K527"/>
    <mergeCell ref="B528:K528"/>
    <mergeCell ref="B529:K529"/>
    <mergeCell ref="B518:K518"/>
    <mergeCell ref="B519:K519"/>
    <mergeCell ref="B520:K520"/>
    <mergeCell ref="B521:K521"/>
    <mergeCell ref="B522:K522"/>
    <mergeCell ref="B523:K523"/>
    <mergeCell ref="B512:K512"/>
    <mergeCell ref="B513:K513"/>
    <mergeCell ref="B514:K514"/>
    <mergeCell ref="B515:K515"/>
    <mergeCell ref="B516:K516"/>
    <mergeCell ref="B517:K517"/>
    <mergeCell ref="B506:K506"/>
    <mergeCell ref="B507:K507"/>
    <mergeCell ref="B508:K508"/>
    <mergeCell ref="B509:K509"/>
    <mergeCell ref="B510:K510"/>
    <mergeCell ref="B511:K511"/>
    <mergeCell ref="B500:K500"/>
    <mergeCell ref="B501:K501"/>
    <mergeCell ref="B502:K502"/>
    <mergeCell ref="B503:K503"/>
    <mergeCell ref="B504:K504"/>
    <mergeCell ref="B505:K505"/>
    <mergeCell ref="B494:K494"/>
    <mergeCell ref="B495:K495"/>
    <mergeCell ref="B496:K496"/>
    <mergeCell ref="B497:K497"/>
    <mergeCell ref="B498:K498"/>
    <mergeCell ref="B499:K499"/>
    <mergeCell ref="B488:K488"/>
    <mergeCell ref="B489:K489"/>
    <mergeCell ref="B490:K490"/>
    <mergeCell ref="B491:K491"/>
    <mergeCell ref="B492:K492"/>
    <mergeCell ref="B493:K493"/>
    <mergeCell ref="B482:K482"/>
    <mergeCell ref="B483:K483"/>
    <mergeCell ref="B484:K484"/>
    <mergeCell ref="B485:K485"/>
    <mergeCell ref="B486:K486"/>
    <mergeCell ref="B487:K487"/>
    <mergeCell ref="B476:K476"/>
    <mergeCell ref="B477:K477"/>
    <mergeCell ref="B478:K478"/>
    <mergeCell ref="B479:K479"/>
    <mergeCell ref="B480:K480"/>
    <mergeCell ref="B481:K481"/>
    <mergeCell ref="B470:K470"/>
    <mergeCell ref="B471:K471"/>
    <mergeCell ref="B472:K472"/>
    <mergeCell ref="B473:K473"/>
    <mergeCell ref="B474:K474"/>
    <mergeCell ref="B475:K475"/>
    <mergeCell ref="B464:K464"/>
    <mergeCell ref="B465:K465"/>
    <mergeCell ref="B466:K466"/>
    <mergeCell ref="B467:K467"/>
    <mergeCell ref="B468:K468"/>
    <mergeCell ref="B469:K469"/>
    <mergeCell ref="B458:K458"/>
    <mergeCell ref="B459:K459"/>
    <mergeCell ref="B460:K460"/>
    <mergeCell ref="B461:K461"/>
    <mergeCell ref="B462:K462"/>
    <mergeCell ref="B463:K463"/>
    <mergeCell ref="B452:K452"/>
    <mergeCell ref="B453:K453"/>
    <mergeCell ref="B454:K454"/>
    <mergeCell ref="B455:K455"/>
    <mergeCell ref="B456:K456"/>
    <mergeCell ref="B457:K457"/>
    <mergeCell ref="B446:K446"/>
    <mergeCell ref="B447:K447"/>
    <mergeCell ref="B448:K448"/>
    <mergeCell ref="B449:K449"/>
    <mergeCell ref="B450:K450"/>
    <mergeCell ref="B451:K451"/>
    <mergeCell ref="B440:K440"/>
    <mergeCell ref="B441:K441"/>
    <mergeCell ref="B442:K442"/>
    <mergeCell ref="B443:K443"/>
    <mergeCell ref="B444:K444"/>
    <mergeCell ref="B445:K445"/>
    <mergeCell ref="B434:K434"/>
    <mergeCell ref="B435:K435"/>
    <mergeCell ref="B436:K436"/>
    <mergeCell ref="B437:K437"/>
    <mergeCell ref="B438:K438"/>
    <mergeCell ref="B439:K439"/>
    <mergeCell ref="B428:K428"/>
    <mergeCell ref="B429:K429"/>
    <mergeCell ref="B430:K430"/>
    <mergeCell ref="B431:K431"/>
    <mergeCell ref="B432:K432"/>
    <mergeCell ref="B433:K433"/>
    <mergeCell ref="B422:K422"/>
    <mergeCell ref="B423:K423"/>
    <mergeCell ref="B424:K424"/>
    <mergeCell ref="B425:K425"/>
    <mergeCell ref="B426:K426"/>
    <mergeCell ref="B427:K427"/>
    <mergeCell ref="B416:K416"/>
    <mergeCell ref="B417:K417"/>
    <mergeCell ref="B418:K418"/>
    <mergeCell ref="B419:K419"/>
    <mergeCell ref="B420:K420"/>
    <mergeCell ref="B421:K421"/>
    <mergeCell ref="B410:K410"/>
    <mergeCell ref="B411:K411"/>
    <mergeCell ref="B412:K412"/>
    <mergeCell ref="B413:K413"/>
    <mergeCell ref="B414:K414"/>
    <mergeCell ref="B415:K415"/>
    <mergeCell ref="B404:K404"/>
    <mergeCell ref="B405:K405"/>
    <mergeCell ref="B406:K406"/>
    <mergeCell ref="B407:K407"/>
    <mergeCell ref="B408:K408"/>
    <mergeCell ref="B409:K409"/>
    <mergeCell ref="B398:K398"/>
    <mergeCell ref="B399:K399"/>
    <mergeCell ref="B400:K400"/>
    <mergeCell ref="B401:K401"/>
    <mergeCell ref="B402:K402"/>
    <mergeCell ref="B403:K403"/>
    <mergeCell ref="B392:K392"/>
    <mergeCell ref="B393:K393"/>
    <mergeCell ref="B394:K394"/>
    <mergeCell ref="B395:K395"/>
    <mergeCell ref="B396:K396"/>
    <mergeCell ref="B397:K397"/>
    <mergeCell ref="B386:K386"/>
    <mergeCell ref="B387:K387"/>
    <mergeCell ref="B388:K388"/>
    <mergeCell ref="B389:K389"/>
    <mergeCell ref="B390:K390"/>
    <mergeCell ref="B391:K391"/>
    <mergeCell ref="B380:K380"/>
    <mergeCell ref="B381:K381"/>
    <mergeCell ref="B382:K382"/>
    <mergeCell ref="B383:K383"/>
    <mergeCell ref="B384:K384"/>
    <mergeCell ref="B385:K385"/>
    <mergeCell ref="B374:K374"/>
    <mergeCell ref="B375:K375"/>
    <mergeCell ref="B376:K376"/>
    <mergeCell ref="B377:K377"/>
    <mergeCell ref="B378:K378"/>
    <mergeCell ref="B379:K379"/>
    <mergeCell ref="B368:K368"/>
    <mergeCell ref="B369:K369"/>
    <mergeCell ref="B370:K370"/>
    <mergeCell ref="B371:K371"/>
    <mergeCell ref="B372:K372"/>
    <mergeCell ref="B373:K373"/>
    <mergeCell ref="B362:K362"/>
    <mergeCell ref="B363:K363"/>
    <mergeCell ref="B364:K364"/>
    <mergeCell ref="B365:K365"/>
    <mergeCell ref="B366:K366"/>
    <mergeCell ref="B367:K367"/>
    <mergeCell ref="B356:K356"/>
    <mergeCell ref="B357:K357"/>
    <mergeCell ref="B358:K358"/>
    <mergeCell ref="B359:K359"/>
    <mergeCell ref="B360:K360"/>
    <mergeCell ref="B361:K361"/>
    <mergeCell ref="B350:K350"/>
    <mergeCell ref="B351:K351"/>
    <mergeCell ref="B352:K352"/>
    <mergeCell ref="B353:K353"/>
    <mergeCell ref="B354:K354"/>
    <mergeCell ref="B355:K355"/>
    <mergeCell ref="B344:K344"/>
    <mergeCell ref="B345:K345"/>
    <mergeCell ref="B346:K346"/>
    <mergeCell ref="B347:K347"/>
    <mergeCell ref="B348:K348"/>
    <mergeCell ref="B349:K349"/>
    <mergeCell ref="B338:K338"/>
    <mergeCell ref="B339:K339"/>
    <mergeCell ref="B340:K340"/>
    <mergeCell ref="B341:K341"/>
    <mergeCell ref="B342:K342"/>
    <mergeCell ref="B343:K343"/>
    <mergeCell ref="B332:K332"/>
    <mergeCell ref="B333:K333"/>
    <mergeCell ref="B334:K334"/>
    <mergeCell ref="B335:K335"/>
    <mergeCell ref="B336:K336"/>
    <mergeCell ref="B337:K337"/>
    <mergeCell ref="B326:K326"/>
    <mergeCell ref="B327:K327"/>
    <mergeCell ref="B328:K328"/>
    <mergeCell ref="B329:K329"/>
    <mergeCell ref="B330:K330"/>
    <mergeCell ref="B331:K331"/>
    <mergeCell ref="B320:K320"/>
    <mergeCell ref="B321:K321"/>
    <mergeCell ref="B322:K322"/>
    <mergeCell ref="B323:K323"/>
    <mergeCell ref="B324:K324"/>
    <mergeCell ref="B325:K325"/>
    <mergeCell ref="B314:K314"/>
    <mergeCell ref="B315:K315"/>
    <mergeCell ref="B316:K316"/>
    <mergeCell ref="B317:K317"/>
    <mergeCell ref="B318:K318"/>
    <mergeCell ref="B319:K319"/>
    <mergeCell ref="B308:K308"/>
    <mergeCell ref="B309:K309"/>
    <mergeCell ref="B310:K310"/>
    <mergeCell ref="B311:K311"/>
    <mergeCell ref="B312:K312"/>
    <mergeCell ref="B313:K313"/>
    <mergeCell ref="B302:K302"/>
    <mergeCell ref="B303:K303"/>
    <mergeCell ref="B304:K304"/>
    <mergeCell ref="B305:K305"/>
    <mergeCell ref="B306:K306"/>
    <mergeCell ref="B307:K307"/>
    <mergeCell ref="B296:K296"/>
    <mergeCell ref="B297:K297"/>
    <mergeCell ref="B298:K298"/>
    <mergeCell ref="B299:K299"/>
    <mergeCell ref="B300:K300"/>
    <mergeCell ref="B301:K301"/>
    <mergeCell ref="B290:K290"/>
    <mergeCell ref="B291:K291"/>
    <mergeCell ref="B292:K292"/>
    <mergeCell ref="B293:K293"/>
    <mergeCell ref="B294:K294"/>
    <mergeCell ref="B295:K295"/>
    <mergeCell ref="B284:K284"/>
    <mergeCell ref="B285:K285"/>
    <mergeCell ref="B286:K286"/>
    <mergeCell ref="B287:K287"/>
    <mergeCell ref="B288:K288"/>
    <mergeCell ref="B289:K289"/>
    <mergeCell ref="B278:K278"/>
    <mergeCell ref="B279:K279"/>
    <mergeCell ref="B280:K280"/>
    <mergeCell ref="B281:K281"/>
    <mergeCell ref="B282:K282"/>
    <mergeCell ref="B283:K283"/>
    <mergeCell ref="B272:K272"/>
    <mergeCell ref="B273:K273"/>
    <mergeCell ref="B274:K274"/>
    <mergeCell ref="B275:K275"/>
    <mergeCell ref="B276:K276"/>
    <mergeCell ref="B277:K277"/>
    <mergeCell ref="B266:K266"/>
    <mergeCell ref="B267:K267"/>
    <mergeCell ref="B268:K268"/>
    <mergeCell ref="B269:K269"/>
    <mergeCell ref="B270:K270"/>
    <mergeCell ref="B271:K271"/>
    <mergeCell ref="B260:K260"/>
    <mergeCell ref="B261:K261"/>
    <mergeCell ref="B262:K262"/>
    <mergeCell ref="B263:K263"/>
    <mergeCell ref="B264:K264"/>
    <mergeCell ref="B265:K265"/>
    <mergeCell ref="B254:K254"/>
    <mergeCell ref="B255:K255"/>
    <mergeCell ref="B256:K256"/>
    <mergeCell ref="B257:K257"/>
    <mergeCell ref="B258:K258"/>
    <mergeCell ref="B259:K259"/>
    <mergeCell ref="B248:K248"/>
    <mergeCell ref="B249:K249"/>
    <mergeCell ref="B250:K250"/>
    <mergeCell ref="B251:K251"/>
    <mergeCell ref="B252:K252"/>
    <mergeCell ref="B253:K253"/>
    <mergeCell ref="B242:K242"/>
    <mergeCell ref="B243:K243"/>
    <mergeCell ref="B244:K244"/>
    <mergeCell ref="B245:K245"/>
    <mergeCell ref="B246:K246"/>
    <mergeCell ref="B247:K247"/>
    <mergeCell ref="B236:K236"/>
    <mergeCell ref="B237:K237"/>
    <mergeCell ref="B238:K238"/>
    <mergeCell ref="B239:K239"/>
    <mergeCell ref="B240:K240"/>
    <mergeCell ref="B241:K241"/>
    <mergeCell ref="B230:K230"/>
    <mergeCell ref="B231:K231"/>
    <mergeCell ref="B232:K232"/>
    <mergeCell ref="B233:K233"/>
    <mergeCell ref="B234:K234"/>
    <mergeCell ref="B235:K235"/>
    <mergeCell ref="B224:K224"/>
    <mergeCell ref="B225:K225"/>
    <mergeCell ref="B226:K226"/>
    <mergeCell ref="B227:K227"/>
    <mergeCell ref="B228:K228"/>
    <mergeCell ref="B229:K229"/>
    <mergeCell ref="B218:K218"/>
    <mergeCell ref="B219:K219"/>
    <mergeCell ref="B220:K220"/>
    <mergeCell ref="B221:K221"/>
    <mergeCell ref="B222:K222"/>
    <mergeCell ref="B223:K223"/>
    <mergeCell ref="B212:K212"/>
    <mergeCell ref="B213:K213"/>
    <mergeCell ref="B214:K214"/>
    <mergeCell ref="B215:K215"/>
    <mergeCell ref="B216:K216"/>
    <mergeCell ref="B217:K217"/>
    <mergeCell ref="B206:K206"/>
    <mergeCell ref="B207:K207"/>
    <mergeCell ref="B208:K208"/>
    <mergeCell ref="B209:K209"/>
    <mergeCell ref="B210:K210"/>
    <mergeCell ref="B211:K211"/>
    <mergeCell ref="B200:K200"/>
    <mergeCell ref="B201:K201"/>
    <mergeCell ref="B202:K202"/>
    <mergeCell ref="B203:K203"/>
    <mergeCell ref="B204:K204"/>
    <mergeCell ref="B205:K205"/>
    <mergeCell ref="B194:K194"/>
    <mergeCell ref="B195:K195"/>
    <mergeCell ref="B196:K196"/>
    <mergeCell ref="B197:K197"/>
    <mergeCell ref="B198:K198"/>
    <mergeCell ref="B199:K199"/>
    <mergeCell ref="B188:K188"/>
    <mergeCell ref="B189:K189"/>
    <mergeCell ref="B190:K190"/>
    <mergeCell ref="B191:K191"/>
    <mergeCell ref="B192:K192"/>
    <mergeCell ref="B193:K193"/>
    <mergeCell ref="B182:K182"/>
    <mergeCell ref="B183:K183"/>
    <mergeCell ref="B184:K184"/>
    <mergeCell ref="B185:K185"/>
    <mergeCell ref="B186:K186"/>
    <mergeCell ref="B187:K187"/>
    <mergeCell ref="B176:K176"/>
    <mergeCell ref="B177:K177"/>
    <mergeCell ref="B178:K178"/>
    <mergeCell ref="B179:K179"/>
    <mergeCell ref="B180:K180"/>
    <mergeCell ref="B181:K181"/>
    <mergeCell ref="B170:K170"/>
    <mergeCell ref="B171:K171"/>
    <mergeCell ref="B172:K172"/>
    <mergeCell ref="B173:K173"/>
    <mergeCell ref="B174:K174"/>
    <mergeCell ref="B175:K175"/>
    <mergeCell ref="B164:K164"/>
    <mergeCell ref="B165:K165"/>
    <mergeCell ref="B166:K166"/>
    <mergeCell ref="B167:K167"/>
    <mergeCell ref="B168:K168"/>
    <mergeCell ref="B169:K169"/>
    <mergeCell ref="B158:K158"/>
    <mergeCell ref="B159:K159"/>
    <mergeCell ref="B160:K160"/>
    <mergeCell ref="B161:K161"/>
    <mergeCell ref="B162:K162"/>
    <mergeCell ref="B163:K163"/>
    <mergeCell ref="B152:K152"/>
    <mergeCell ref="B153:K153"/>
    <mergeCell ref="B154:K154"/>
    <mergeCell ref="B155:K155"/>
    <mergeCell ref="B156:K156"/>
    <mergeCell ref="B157:K157"/>
    <mergeCell ref="B146:K146"/>
    <mergeCell ref="B147:K147"/>
    <mergeCell ref="B148:K148"/>
    <mergeCell ref="B149:K149"/>
    <mergeCell ref="B150:K150"/>
    <mergeCell ref="B151:K151"/>
    <mergeCell ref="B140:K140"/>
    <mergeCell ref="B141:K141"/>
    <mergeCell ref="B142:K142"/>
    <mergeCell ref="B143:K143"/>
    <mergeCell ref="B144:K144"/>
    <mergeCell ref="B145:K145"/>
    <mergeCell ref="B134:K134"/>
    <mergeCell ref="B135:K135"/>
    <mergeCell ref="B136:K136"/>
    <mergeCell ref="B137:K137"/>
    <mergeCell ref="B138:K138"/>
    <mergeCell ref="B139:K139"/>
    <mergeCell ref="B128:K128"/>
    <mergeCell ref="B129:K129"/>
    <mergeCell ref="B130:K130"/>
    <mergeCell ref="B131:K131"/>
    <mergeCell ref="B132:K132"/>
    <mergeCell ref="B133:K133"/>
    <mergeCell ref="B122:K122"/>
    <mergeCell ref="B123:K123"/>
    <mergeCell ref="B124:K124"/>
    <mergeCell ref="B125:K125"/>
    <mergeCell ref="B126:K126"/>
    <mergeCell ref="B127:K127"/>
    <mergeCell ref="B116:K116"/>
    <mergeCell ref="B117:K117"/>
    <mergeCell ref="B118:K118"/>
    <mergeCell ref="B119:K119"/>
    <mergeCell ref="B120:K120"/>
    <mergeCell ref="B121:K121"/>
    <mergeCell ref="B110:K110"/>
    <mergeCell ref="B111:K111"/>
    <mergeCell ref="B112:K112"/>
    <mergeCell ref="B113:K113"/>
    <mergeCell ref="B114:K114"/>
    <mergeCell ref="B115:K115"/>
    <mergeCell ref="B104:K104"/>
    <mergeCell ref="B105:K105"/>
    <mergeCell ref="B106:K106"/>
    <mergeCell ref="B107:K107"/>
    <mergeCell ref="B108:K108"/>
    <mergeCell ref="B109:K109"/>
    <mergeCell ref="B98:K98"/>
    <mergeCell ref="B99:K99"/>
    <mergeCell ref="B100:K100"/>
    <mergeCell ref="B101:K101"/>
    <mergeCell ref="B102:K102"/>
    <mergeCell ref="B103:K103"/>
    <mergeCell ref="B92:K92"/>
    <mergeCell ref="B93:K93"/>
    <mergeCell ref="B94:K94"/>
    <mergeCell ref="B95:K95"/>
    <mergeCell ref="B96:K96"/>
    <mergeCell ref="B97:K97"/>
    <mergeCell ref="B86:K86"/>
    <mergeCell ref="B87:K87"/>
    <mergeCell ref="B88:K88"/>
    <mergeCell ref="B89:K89"/>
    <mergeCell ref="B90:K90"/>
    <mergeCell ref="B91:K91"/>
    <mergeCell ref="B80:K80"/>
    <mergeCell ref="B81:K81"/>
    <mergeCell ref="B82:K82"/>
    <mergeCell ref="B83:K83"/>
    <mergeCell ref="B84:K84"/>
    <mergeCell ref="B85:K85"/>
    <mergeCell ref="B74:K74"/>
    <mergeCell ref="B75:K75"/>
    <mergeCell ref="B76:K76"/>
    <mergeCell ref="B77:K77"/>
    <mergeCell ref="B78:K78"/>
    <mergeCell ref="B79:K79"/>
    <mergeCell ref="B68:K68"/>
    <mergeCell ref="B69:K69"/>
    <mergeCell ref="B70:K70"/>
    <mergeCell ref="B71:K71"/>
    <mergeCell ref="B72:K72"/>
    <mergeCell ref="B73:K73"/>
    <mergeCell ref="B62:K62"/>
    <mergeCell ref="B63:K63"/>
    <mergeCell ref="B64:K64"/>
    <mergeCell ref="B65:K65"/>
    <mergeCell ref="B66:K66"/>
    <mergeCell ref="B67:K67"/>
    <mergeCell ref="B56:K56"/>
    <mergeCell ref="B57:K57"/>
    <mergeCell ref="B58:K58"/>
    <mergeCell ref="B59:K59"/>
    <mergeCell ref="B60:K60"/>
    <mergeCell ref="B61:K61"/>
    <mergeCell ref="B50:K50"/>
    <mergeCell ref="B51:K51"/>
    <mergeCell ref="B52:K52"/>
    <mergeCell ref="B53:K53"/>
    <mergeCell ref="B54:K54"/>
    <mergeCell ref="B55:K55"/>
    <mergeCell ref="B44:K44"/>
    <mergeCell ref="B45:K45"/>
    <mergeCell ref="B46:K46"/>
    <mergeCell ref="B47:K47"/>
    <mergeCell ref="B48:K48"/>
    <mergeCell ref="B49:K49"/>
    <mergeCell ref="B38:K38"/>
    <mergeCell ref="B39:K39"/>
    <mergeCell ref="B40:K40"/>
    <mergeCell ref="B41:K41"/>
    <mergeCell ref="B42:K42"/>
    <mergeCell ref="B43:K43"/>
    <mergeCell ref="B32:K32"/>
    <mergeCell ref="B33:K33"/>
    <mergeCell ref="B34:K34"/>
    <mergeCell ref="B35:K35"/>
    <mergeCell ref="B36:K36"/>
    <mergeCell ref="B37:K37"/>
    <mergeCell ref="B26:K26"/>
    <mergeCell ref="B27:K27"/>
    <mergeCell ref="B28:K28"/>
    <mergeCell ref="B29:K29"/>
    <mergeCell ref="B30:K30"/>
    <mergeCell ref="B31:K31"/>
    <mergeCell ref="B20:K20"/>
    <mergeCell ref="B21:K21"/>
    <mergeCell ref="B22:K22"/>
    <mergeCell ref="B23:K23"/>
    <mergeCell ref="B24:K24"/>
    <mergeCell ref="B25:K25"/>
    <mergeCell ref="B14:K14"/>
    <mergeCell ref="B15:K15"/>
    <mergeCell ref="B16:K16"/>
    <mergeCell ref="B17:K17"/>
    <mergeCell ref="B18:K18"/>
    <mergeCell ref="B19:K19"/>
    <mergeCell ref="B8:K8"/>
    <mergeCell ref="B9:K9"/>
    <mergeCell ref="B10:K10"/>
    <mergeCell ref="B11:K11"/>
    <mergeCell ref="B12:K12"/>
    <mergeCell ref="B13:K13"/>
    <mergeCell ref="A2:K2"/>
    <mergeCell ref="B3:K3"/>
    <mergeCell ref="B4:K4"/>
    <mergeCell ref="B5:K5"/>
    <mergeCell ref="B6:K6"/>
    <mergeCell ref="B7:K7"/>
  </mergeCells>
  <hyperlinks>
    <hyperlink ref="B1" location="Novosti!A1" display="Novosti"/>
    <hyperlink ref="C1" location="Upute!A1" display="Upute"/>
    <hyperlink ref="D1" location="RefStr!A1" display="RefStr"/>
    <hyperlink ref="E1" location="PRRAS!A1" display="PR-RAS"/>
    <hyperlink ref="F1" location="BIL!A1" display="BIL"/>
    <hyperlink ref="G1" location="Kontrole!A1" display="Kontrole"/>
    <hyperlink ref="H1" location="ZupOpc!A1" display="ZupOpc"/>
    <hyperlink ref="I1" location="Djelat!A1" display="Djelat"/>
    <hyperlink ref="J1" location="Promjene!A1" display="Promjene"/>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savez</cp:lastModifiedBy>
  <dcterms:modified xsi:type="dcterms:W3CDTF">2015-03-12T12:27:24Z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